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05" windowWidth="7455" windowHeight="3030" activeTab="0"/>
  </bookViews>
  <sheets>
    <sheet name="Metalsmith's Calculator" sheetId="1" r:id="rId1"/>
    <sheet name="Typical Alloys" sheetId="2" r:id="rId2"/>
    <sheet name="Metal &amp; Alloy Data" sheetId="3" r:id="rId3"/>
  </sheets>
  <definedNames/>
  <calcPr fullCalcOnLoad="1"/>
</workbook>
</file>

<file path=xl/sharedStrings.xml><?xml version="1.0" encoding="utf-8"?>
<sst xmlns="http://schemas.openxmlformats.org/spreadsheetml/2006/main" count="252" uniqueCount="208">
  <si>
    <t>Number of pieces:</t>
  </si>
  <si>
    <t>Gold:</t>
  </si>
  <si>
    <t>Silver:</t>
  </si>
  <si>
    <t>Copper:</t>
  </si>
  <si>
    <t>Zinc:</t>
  </si>
  <si>
    <t>Nickel:</t>
  </si>
  <si>
    <t>Palladium:</t>
  </si>
  <si>
    <t>Platinum:</t>
  </si>
  <si>
    <t>Tin:</t>
  </si>
  <si>
    <t>Germanium:</t>
  </si>
  <si>
    <t>Length (inches):</t>
  </si>
  <si>
    <t>Diameter (inches):</t>
  </si>
  <si>
    <t>Equals (feet):</t>
  </si>
  <si>
    <t>Millimeters</t>
  </si>
  <si>
    <t>Metal</t>
  </si>
  <si>
    <t>Symbol</t>
  </si>
  <si>
    <t>Melting Point ºF</t>
  </si>
  <si>
    <t>Melting Point ºC</t>
  </si>
  <si>
    <t>Specific Gravity</t>
  </si>
  <si>
    <t>Troy Ounces per Cubic Inch</t>
  </si>
  <si>
    <t>Aluminum</t>
  </si>
  <si>
    <t>Al</t>
  </si>
  <si>
    <t>Antimony</t>
  </si>
  <si>
    <t>Sb</t>
  </si>
  <si>
    <t>Beryllium</t>
  </si>
  <si>
    <t>Be</t>
  </si>
  <si>
    <t>Bismuth</t>
  </si>
  <si>
    <t>Bi</t>
  </si>
  <si>
    <t>Cadmium</t>
  </si>
  <si>
    <t>Cd</t>
  </si>
  <si>
    <t>Chromium</t>
  </si>
  <si>
    <t>Cr</t>
  </si>
  <si>
    <t>Cobalt</t>
  </si>
  <si>
    <t>Co</t>
  </si>
  <si>
    <t>Copper</t>
  </si>
  <si>
    <t>Cu</t>
  </si>
  <si>
    <t>Au</t>
  </si>
  <si>
    <t>Iridium</t>
  </si>
  <si>
    <t>Ir</t>
  </si>
  <si>
    <t>Iron</t>
  </si>
  <si>
    <t>Fe</t>
  </si>
  <si>
    <t>Lead</t>
  </si>
  <si>
    <t>Pb</t>
  </si>
  <si>
    <t>Magnesium</t>
  </si>
  <si>
    <t>Mg</t>
  </si>
  <si>
    <t>Manganese</t>
  </si>
  <si>
    <t>Mn</t>
  </si>
  <si>
    <t>Molybdenum</t>
  </si>
  <si>
    <t>Mo</t>
  </si>
  <si>
    <t>Nickel</t>
  </si>
  <si>
    <t>Ni</t>
  </si>
  <si>
    <t>Osmium</t>
  </si>
  <si>
    <t>Os</t>
  </si>
  <si>
    <t>Palladium</t>
  </si>
  <si>
    <t>Pd</t>
  </si>
  <si>
    <t>Pt</t>
  </si>
  <si>
    <t>Rhodium</t>
  </si>
  <si>
    <t>Rh</t>
  </si>
  <si>
    <t>Ruthenium</t>
  </si>
  <si>
    <t>Ru</t>
  </si>
  <si>
    <t>Silicon</t>
  </si>
  <si>
    <t>Si</t>
  </si>
  <si>
    <t>Ag</t>
  </si>
  <si>
    <t>Tin</t>
  </si>
  <si>
    <t>Sn</t>
  </si>
  <si>
    <t>Meters</t>
  </si>
  <si>
    <t xml:space="preserve"> U.S. Copyright Laws forbid the reproduction or distribution of this spreadsheet without permission.</t>
  </si>
  <si>
    <t>Centimeters</t>
  </si>
  <si>
    <t>-</t>
  </si>
  <si>
    <t>Gold (24K Pure)</t>
  </si>
  <si>
    <t>Gold (18K Green)</t>
  </si>
  <si>
    <t>Gold (18K Yellow)</t>
  </si>
  <si>
    <t>Gold (18K White)</t>
  </si>
  <si>
    <t>Gold (18K Red)</t>
  </si>
  <si>
    <t>Gold (14K Green)</t>
  </si>
  <si>
    <t>Gold (14K Yellow)</t>
  </si>
  <si>
    <t>Gold (14K White)</t>
  </si>
  <si>
    <t>Gold (14K Red)</t>
  </si>
  <si>
    <t>Gold (10K Green)</t>
  </si>
  <si>
    <t>Gold (10K Yellow)</t>
  </si>
  <si>
    <t>Gold (10K White)</t>
  </si>
  <si>
    <t>Gold (10K Red)</t>
  </si>
  <si>
    <t>Platinum (Pure)</t>
  </si>
  <si>
    <t>Platinum (15% Iridium)</t>
  </si>
  <si>
    <t>Platinum (10% Iridium)</t>
  </si>
  <si>
    <t>Platinum (5% Iridium)</t>
  </si>
  <si>
    <t>Silver (Pure)</t>
  </si>
  <si>
    <t>Zinc</t>
  </si>
  <si>
    <t>Zn</t>
  </si>
  <si>
    <t>Silver</t>
  </si>
  <si>
    <t>Silver %</t>
  </si>
  <si>
    <t>Copper %</t>
  </si>
  <si>
    <t>Britannia</t>
  </si>
  <si>
    <t>Sterling</t>
  </si>
  <si>
    <t xml:space="preserve">Gold % </t>
  </si>
  <si>
    <t>Color</t>
  </si>
  <si>
    <t>Yellow</t>
  </si>
  <si>
    <t>Deep yellow</t>
  </si>
  <si>
    <t>Pink-rose</t>
  </si>
  <si>
    <t>Green-yellow</t>
  </si>
  <si>
    <t>Pale yellow, 2N</t>
  </si>
  <si>
    <t>Yellow, 3N</t>
  </si>
  <si>
    <t>Pink, 4N</t>
  </si>
  <si>
    <t>Red, 5N</t>
  </si>
  <si>
    <t>Pale green</t>
  </si>
  <si>
    <t>Red</t>
  </si>
  <si>
    <t>White</t>
  </si>
  <si>
    <t>Pale yellow</t>
  </si>
  <si>
    <t>Rich yellow</t>
  </si>
  <si>
    <t>Pink</t>
  </si>
  <si>
    <t>Nickel White Golds</t>
  </si>
  <si>
    <t>Gold %</t>
  </si>
  <si>
    <t xml:space="preserve">Nickel % </t>
  </si>
  <si>
    <t xml:space="preserve">Zinc % </t>
  </si>
  <si>
    <t xml:space="preserve">18ct </t>
  </si>
  <si>
    <t>14ct</t>
  </si>
  <si>
    <t xml:space="preserve">10ct </t>
  </si>
  <si>
    <t xml:space="preserve">9ct </t>
  </si>
  <si>
    <t>Palladium White Golds</t>
  </si>
  <si>
    <t>Palladium %</t>
  </si>
  <si>
    <t>Zinc %</t>
  </si>
  <si>
    <t>Nickel %</t>
  </si>
  <si>
    <t>18ct</t>
  </si>
  <si>
    <t xml:space="preserve">14ct </t>
  </si>
  <si>
    <t>10ct</t>
  </si>
  <si>
    <t>9ct</t>
  </si>
  <si>
    <t>Typical Alloys</t>
  </si>
  <si>
    <t>Total:</t>
  </si>
  <si>
    <t>Pounds Avoir.:</t>
  </si>
  <si>
    <t>Grams:</t>
  </si>
  <si>
    <t>Pennyweights:</t>
  </si>
  <si>
    <t>Troy Ounces:</t>
  </si>
  <si>
    <t>Cobalt:</t>
  </si>
  <si>
    <t>Rhodium:</t>
  </si>
  <si>
    <t>Ruthenium:</t>
  </si>
  <si>
    <t xml:space="preserve"> Metal &amp; Alloy Data</t>
  </si>
  <si>
    <t>Carbon</t>
  </si>
  <si>
    <t>C</t>
  </si>
  <si>
    <t>Phosphorus</t>
  </si>
  <si>
    <t>P</t>
  </si>
  <si>
    <t>Germanium</t>
  </si>
  <si>
    <t>Ge</t>
  </si>
  <si>
    <t>Indium</t>
  </si>
  <si>
    <t>In</t>
  </si>
  <si>
    <t>Titanium</t>
  </si>
  <si>
    <t>Ti</t>
  </si>
  <si>
    <t>Platinum</t>
  </si>
  <si>
    <t>Platinum %</t>
  </si>
  <si>
    <t>Iridium %</t>
  </si>
  <si>
    <t>Cobalt %</t>
  </si>
  <si>
    <t>Ruthenium %</t>
  </si>
  <si>
    <t>Platinum / Iridium</t>
  </si>
  <si>
    <t>Platinum / Cobalt</t>
  </si>
  <si>
    <t>Platinum / Palladium</t>
  </si>
  <si>
    <t>Platinum / Gold</t>
  </si>
  <si>
    <t>Platinum / Ruthenium</t>
  </si>
  <si>
    <t>Platinum (5% Cobalt)</t>
  </si>
  <si>
    <t>Platinum (5% Palladium)</t>
  </si>
  <si>
    <t>Platinum (10% Palladium)</t>
  </si>
  <si>
    <t>Platinum (10% Gold)</t>
  </si>
  <si>
    <t>Platinum (5% Ruthenium)</t>
  </si>
  <si>
    <t xml:space="preserve"> x Volume (cubic inches):</t>
  </si>
  <si>
    <t>Kilograms:</t>
  </si>
  <si>
    <t>Silver (Sterling .925)</t>
  </si>
  <si>
    <t>Silver (Coin .900)</t>
  </si>
  <si>
    <t>Germanium %</t>
  </si>
  <si>
    <t>Argentium 970 Silver™</t>
  </si>
  <si>
    <t>Argentium 930 Silver™</t>
  </si>
  <si>
    <t>Gold</t>
  </si>
  <si>
    <t>Colors</t>
  </si>
  <si>
    <t>22ct</t>
  </si>
  <si>
    <r>
      <t>8</t>
    </r>
    <r>
      <rPr>
        <sz val="12"/>
        <color indexed="12"/>
        <rFont val="Arial"/>
        <family val="0"/>
      </rPr>
      <t xml:space="preserve"> </t>
    </r>
    <r>
      <rPr>
        <sz val="12"/>
        <rFont val="Arial"/>
        <family val="2"/>
      </rPr>
      <t>Diameter (inches):</t>
    </r>
  </si>
  <si>
    <r>
      <t>8</t>
    </r>
    <r>
      <rPr>
        <sz val="12"/>
        <color indexed="9"/>
        <rFont val="Arial"/>
        <family val="0"/>
      </rPr>
      <t xml:space="preserve"> Enter </t>
    </r>
    <r>
      <rPr>
        <b/>
        <sz val="12"/>
        <color indexed="9"/>
        <rFont val="Arial"/>
        <family val="2"/>
      </rPr>
      <t>Alloy</t>
    </r>
    <r>
      <rPr>
        <sz val="12"/>
        <color indexed="9"/>
        <rFont val="Arial"/>
        <family val="0"/>
      </rPr>
      <t xml:space="preserve"> Composition: (in %)</t>
    </r>
  </si>
  <si>
    <t>Approximate price:</t>
  </si>
  <si>
    <t>Approximate cost of alloy per troy ounce:</t>
  </si>
  <si>
    <r>
      <t>8</t>
    </r>
    <r>
      <rPr>
        <sz val="12"/>
        <color indexed="9"/>
        <rFont val="Arial"/>
        <family val="0"/>
      </rPr>
      <t xml:space="preserve"> Fetch &amp; enter the </t>
    </r>
    <r>
      <rPr>
        <b/>
        <sz val="12"/>
        <color indexed="9"/>
        <rFont val="Arial"/>
        <family val="2"/>
      </rPr>
      <t>Metal Price(s)</t>
    </r>
    <r>
      <rPr>
        <sz val="12"/>
        <color indexed="9"/>
        <rFont val="Arial"/>
        <family val="0"/>
      </rPr>
      <t xml:space="preserve"> for your alloy (this will launch your Web browser).</t>
    </r>
  </si>
  <si>
    <t xml:space="preserve"> Copyright © 2008 by Jeffrey Herman</t>
  </si>
  <si>
    <r>
      <t xml:space="preserve">Diameter comparison </t>
    </r>
    <r>
      <rPr>
        <b/>
        <sz val="10"/>
        <rFont val="Wingdings"/>
        <family val="0"/>
      </rPr>
      <t>â</t>
    </r>
  </si>
  <si>
    <r>
      <t>1.</t>
    </r>
    <r>
      <rPr>
        <sz val="11"/>
        <rFont val="Arial"/>
        <family val="2"/>
      </rPr>
      <t xml:space="preserve"> When you see </t>
    </r>
    <r>
      <rPr>
        <sz val="11"/>
        <color indexed="10"/>
        <rFont val="Wingdings"/>
        <family val="0"/>
      </rPr>
      <t>8</t>
    </r>
    <r>
      <rPr>
        <sz val="11"/>
        <rFont val="Arial"/>
        <family val="2"/>
      </rPr>
      <t>, click it to be sent to that feature.</t>
    </r>
  </si>
  <si>
    <r>
      <t>6.</t>
    </r>
    <r>
      <rPr>
        <sz val="11"/>
        <rFont val="Arial"/>
        <family val="2"/>
      </rPr>
      <t xml:space="preserve"> Option: Use the far right column to calculate the price and weight of a different thickness or diameter.</t>
    </r>
  </si>
  <si>
    <r>
      <t>7.</t>
    </r>
    <r>
      <rPr>
        <sz val="11"/>
        <color indexed="23"/>
        <rFont val="Arial"/>
        <family val="2"/>
      </rPr>
      <t xml:space="preserve"> </t>
    </r>
    <r>
      <rPr>
        <sz val="11"/>
        <rFont val="Arial"/>
        <family val="2"/>
      </rPr>
      <t>Note:</t>
    </r>
    <r>
      <rPr>
        <sz val="11"/>
        <color indexed="23"/>
        <rFont val="Arial"/>
        <family val="2"/>
      </rPr>
      <t xml:space="preserve"> </t>
    </r>
    <r>
      <rPr>
        <sz val="11"/>
        <rFont val="Arial"/>
        <family val="2"/>
      </rPr>
      <t>Only numbers in yellow cells can be changed.</t>
    </r>
  </si>
  <si>
    <r>
      <t xml:space="preserve">Calculate </t>
    </r>
    <r>
      <rPr>
        <b/>
        <sz val="12"/>
        <color indexed="9"/>
        <rFont val="Arial"/>
        <family val="2"/>
      </rPr>
      <t>WIRE</t>
    </r>
    <r>
      <rPr>
        <sz val="12"/>
        <color indexed="9"/>
        <rFont val="Arial"/>
        <family val="2"/>
      </rPr>
      <t xml:space="preserve"> Price &amp; Weight</t>
    </r>
  </si>
  <si>
    <t>Fabrication charge:</t>
  </si>
  <si>
    <t>Service charge:</t>
  </si>
  <si>
    <t>Shipping:</t>
  </si>
  <si>
    <r>
      <t>8</t>
    </r>
    <r>
      <rPr>
        <sz val="10"/>
        <color indexed="62"/>
        <rFont val="Arial"/>
        <family val="2"/>
      </rPr>
      <t xml:space="preserve"> Metal Thickness Chart </t>
    </r>
  </si>
  <si>
    <r>
      <t>8</t>
    </r>
    <r>
      <rPr>
        <sz val="10"/>
        <color indexed="62"/>
        <rFont val="Arial"/>
        <family val="0"/>
      </rPr>
      <t xml:space="preserve"> Conversions &amp; Calculations</t>
    </r>
  </si>
  <si>
    <r>
      <t>8</t>
    </r>
    <r>
      <rPr>
        <sz val="10"/>
        <color indexed="62"/>
        <rFont val="Arial"/>
        <family val="0"/>
      </rPr>
      <t xml:space="preserve"> Metal &amp; Alloy Data</t>
    </r>
  </si>
  <si>
    <r>
      <t>8</t>
    </r>
    <r>
      <rPr>
        <sz val="10"/>
        <color indexed="62"/>
        <rFont val="Arial"/>
        <family val="0"/>
      </rPr>
      <t xml:space="preserve"> Typical Alloys</t>
    </r>
  </si>
  <si>
    <r>
      <t>8</t>
    </r>
    <r>
      <rPr>
        <sz val="10"/>
        <color indexed="62"/>
        <rFont val="Arial"/>
        <family val="0"/>
      </rPr>
      <t xml:space="preserve"> </t>
    </r>
    <r>
      <rPr>
        <sz val="10"/>
        <color indexed="62"/>
        <rFont val="Arial"/>
        <family val="2"/>
      </rPr>
      <t>Conversions &amp; Calculations</t>
    </r>
  </si>
  <si>
    <r>
      <t>8</t>
    </r>
    <r>
      <rPr>
        <sz val="10"/>
        <color indexed="62"/>
        <rFont val="Arial"/>
        <family val="0"/>
      </rPr>
      <t xml:space="preserve"> Metal Thickness Chart</t>
    </r>
  </si>
  <si>
    <t>Coin</t>
  </si>
  <si>
    <t>Reticulation</t>
  </si>
  <si>
    <r>
      <t>3.</t>
    </r>
    <r>
      <rPr>
        <sz val="11"/>
        <rFont val="Arial"/>
        <family val="2"/>
      </rPr>
      <t xml:space="preserve"> Fetch and enter the Metal Price(s) for your alloy.</t>
    </r>
  </si>
  <si>
    <r>
      <t>5.</t>
    </r>
    <r>
      <rPr>
        <sz val="11"/>
        <rFont val="Arial"/>
        <family val="0"/>
      </rPr>
      <t xml:space="preserve"> A currency converter is provided on the</t>
    </r>
    <r>
      <rPr>
        <sz val="11"/>
        <rFont val="Arial"/>
        <family val="2"/>
      </rPr>
      <t xml:space="preserve"> Metal Price(s) </t>
    </r>
    <r>
      <rPr>
        <sz val="11"/>
        <rFont val="Arial"/>
        <family val="0"/>
      </rPr>
      <t>page.</t>
    </r>
  </si>
  <si>
    <t>Use the cells below for notes (such as your supplier's fabrication charges).</t>
  </si>
  <si>
    <r>
      <t>The Metalsmith's Calculator</t>
    </r>
    <r>
      <rPr>
        <sz val="6"/>
        <color indexed="26"/>
        <rFont val="Arial"/>
        <family val="2"/>
      </rPr>
      <t xml:space="preserve"> </t>
    </r>
    <r>
      <rPr>
        <sz val="25"/>
        <color indexed="26"/>
        <rFont val="AvantGarde Bk BT"/>
        <family val="2"/>
      </rPr>
      <t>™</t>
    </r>
  </si>
  <si>
    <r>
      <t>8</t>
    </r>
    <r>
      <rPr>
        <sz val="10"/>
        <color indexed="62"/>
        <rFont val="Arial"/>
        <family val="0"/>
      </rPr>
      <t xml:space="preserve"> Back to Calculator</t>
    </r>
  </si>
  <si>
    <r>
      <t xml:space="preserve"> Copyright © 2008 by Jeffrey Herman </t>
    </r>
    <r>
      <rPr>
        <sz val="9"/>
        <color indexed="10"/>
        <rFont val="Arial"/>
        <family val="2"/>
      </rPr>
      <t>▪</t>
    </r>
    <r>
      <rPr>
        <sz val="9"/>
        <color indexed="9"/>
        <rFont val="Arial"/>
        <family val="2"/>
      </rPr>
      <t xml:space="preserve"> jeffherman@silversmithing.com </t>
    </r>
    <r>
      <rPr>
        <sz val="9"/>
        <color indexed="10"/>
        <rFont val="Arial"/>
        <family val="2"/>
      </rPr>
      <t>▪</t>
    </r>
    <r>
      <rPr>
        <sz val="9"/>
        <color indexed="9"/>
        <rFont val="Arial"/>
        <family val="2"/>
      </rPr>
      <t xml:space="preserve"> www.silversmithing.com/mc</t>
    </r>
  </si>
  <si>
    <r>
      <t>Silver (Argentium 970</t>
    </r>
    <r>
      <rPr>
        <sz val="12"/>
        <rFont val="AvantGarde Bk BT"/>
        <family val="2"/>
      </rPr>
      <t>™)</t>
    </r>
  </si>
  <si>
    <r>
      <t>Silver (Argentium 930</t>
    </r>
    <r>
      <rPr>
        <sz val="12"/>
        <rFont val="AvantGarde Bk BT"/>
        <family val="2"/>
      </rPr>
      <t>™)</t>
    </r>
  </si>
  <si>
    <r>
      <t>2.</t>
    </r>
    <r>
      <rPr>
        <sz val="11"/>
        <rFont val="Arial"/>
        <family val="2"/>
      </rPr>
      <t xml:space="preserve"> Enter your Alloy composition. Make sure your entries total 100%. For example, for standard sterling you would enter “7.5” in the copper cell and “92.5” in the silver cell. Please note that many American companies price their sterling as if it were 100% silver; you will need to check your supplier’s practice. If your supplier charges the 100% silver price for its sterling, enter “100” in the silver cell in order to obtain an accurate price—but if you are looking for the weight, enter the true percentage composition of each metal.</t>
    </r>
  </si>
  <si>
    <r>
      <t>4.</t>
    </r>
    <r>
      <rPr>
        <sz val="11"/>
        <rFont val="Arial"/>
        <family val="2"/>
      </rPr>
      <t xml:space="preserve"> You can then calculate Wire prices and weights.</t>
    </r>
  </si>
  <si>
    <t>Trial Version Instructions for Wire Calculations</t>
  </si>
  <si>
    <t>Available in paid version</t>
  </si>
  <si>
    <t>Iridium:</t>
  </si>
  <si>
    <r>
      <t xml:space="preserve"> jeffherman@silversmithing.com ▪ www.silversmithing.com/mc </t>
    </r>
    <r>
      <rPr>
        <sz val="10"/>
        <color indexed="10"/>
        <rFont val="Arial"/>
        <family val="2"/>
      </rPr>
      <t>▪</t>
    </r>
    <r>
      <rPr>
        <sz val="10"/>
        <color indexed="9"/>
        <rFont val="Arial"/>
        <family val="2"/>
      </rPr>
      <t xml:space="preserve"> Version 6.10.2008</t>
    </r>
  </si>
  <si>
    <t>As an example, sterling's constituents and its metal prices have been used. An example of wire pricing and weights is also illustrated below.</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</si>
</sst>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quot;$&quot;#,##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0.000"/>
    <numFmt numFmtId="180" formatCode="[$-409]h:mm:ss\ AM/PM"/>
    <numFmt numFmtId="181" formatCode="[$-409]dddd\,\ mmmm\ dd\,\ yyyy"/>
    <numFmt numFmtId="182" formatCode="0.00000"/>
    <numFmt numFmtId="183" formatCode="0.00_);\(0.00\)"/>
    <numFmt numFmtId="184" formatCode="0.0%"/>
    <numFmt numFmtId="185" formatCode="&quot;$&quot;#,##0.00;[Red]&quot;$&quot;#,##0.00"/>
    <numFmt numFmtId="186" formatCode="&quot;$&quot;#,##0.0"/>
    <numFmt numFmtId="187" formatCode="00000"/>
    <numFmt numFmtId="188" formatCode="0.0"/>
    <numFmt numFmtId="189" formatCode="&quot;$&quot;#,##0.0000;[Red]&quot;$&quot;#,##0.0000"/>
    <numFmt numFmtId="190" formatCode="&quot;$&quot;#,##0.000;[Red]&quot;$&quot;#,##0.000"/>
    <numFmt numFmtId="191" formatCode="0.0000"/>
    <numFmt numFmtId="192" formatCode="#,##0.0000"/>
    <numFmt numFmtId="193" formatCode="&quot;$&quot;#,##0.0000"/>
  </numFmts>
  <fonts count="41">
    <font>
      <sz val="10"/>
      <name val="Arial"/>
      <family val="0"/>
    </font>
    <font>
      <b/>
      <sz val="10"/>
      <name val="Arial"/>
      <family val="0"/>
    </font>
    <font>
      <i/>
      <sz val="10"/>
      <name val="Arial"/>
      <family val="0"/>
    </font>
    <font>
      <b/>
      <i/>
      <sz val="10"/>
      <name val="Arial"/>
      <family val="0"/>
    </font>
    <font>
      <sz val="12"/>
      <name val="Arial"/>
      <family val="0"/>
    </font>
    <font>
      <b/>
      <sz val="12"/>
      <name val="Arial"/>
      <family val="0"/>
    </font>
    <font>
      <sz val="12"/>
      <color indexed="8"/>
      <name val="Arial"/>
      <family val="2"/>
    </font>
    <font>
      <sz val="12"/>
      <color indexed="9"/>
      <name val="Arial"/>
      <family val="0"/>
    </font>
    <font>
      <b/>
      <sz val="12"/>
      <color indexed="54"/>
      <name val="Arial"/>
      <family val="2"/>
    </font>
    <font>
      <u val="single"/>
      <sz val="10"/>
      <color indexed="12"/>
      <name val="Arial"/>
      <family val="0"/>
    </font>
    <font>
      <u val="single"/>
      <sz val="10"/>
      <color indexed="36"/>
      <name val="Arial"/>
      <family val="0"/>
    </font>
    <font>
      <sz val="8"/>
      <name val="Arial"/>
      <family val="0"/>
    </font>
    <font>
      <sz val="11"/>
      <name val="Arial"/>
      <family val="2"/>
    </font>
    <font>
      <b/>
      <sz val="11"/>
      <color indexed="54"/>
      <name val="Arial"/>
      <family val="2"/>
    </font>
    <font>
      <sz val="10"/>
      <color indexed="9"/>
      <name val="Arial"/>
      <family val="0"/>
    </font>
    <font>
      <b/>
      <sz val="12"/>
      <color indexed="9"/>
      <name val="Arial"/>
      <family val="2"/>
    </font>
    <font>
      <sz val="10"/>
      <color indexed="54"/>
      <name val="Arial"/>
      <family val="0"/>
    </font>
    <font>
      <sz val="12"/>
      <color indexed="10"/>
      <name val="Wingdings"/>
      <family val="0"/>
    </font>
    <font>
      <sz val="9"/>
      <color indexed="9"/>
      <name val="Arial"/>
      <family val="2"/>
    </font>
    <font>
      <sz val="11"/>
      <color indexed="10"/>
      <name val="Wingdings"/>
      <family val="0"/>
    </font>
    <font>
      <b/>
      <sz val="11"/>
      <color indexed="54"/>
      <name val="Wingdings"/>
      <family val="0"/>
    </font>
    <font>
      <sz val="25"/>
      <color indexed="26"/>
      <name val="Arial"/>
      <family val="2"/>
    </font>
    <font>
      <sz val="9"/>
      <color indexed="10"/>
      <name val="Arial"/>
      <family val="2"/>
    </font>
    <font>
      <sz val="11"/>
      <color indexed="23"/>
      <name val="Arial"/>
      <family val="2"/>
    </font>
    <font>
      <sz val="25"/>
      <color indexed="26"/>
      <name val="AvantGarde Bk BT"/>
      <family val="2"/>
    </font>
    <font>
      <sz val="6"/>
      <color indexed="26"/>
      <name val="Arial"/>
      <family val="2"/>
    </font>
    <font>
      <sz val="10"/>
      <color indexed="10"/>
      <name val="Wingdings"/>
      <family val="0"/>
    </font>
    <font>
      <sz val="12"/>
      <name val="AvantGarde Bk BT"/>
      <family val="2"/>
    </font>
    <font>
      <b/>
      <sz val="14"/>
      <color indexed="9"/>
      <name val="Arial"/>
      <family val="2"/>
    </font>
    <font>
      <sz val="10"/>
      <color indexed="10"/>
      <name val="Arial"/>
      <family val="2"/>
    </font>
    <font>
      <sz val="10"/>
      <color indexed="26"/>
      <name val="Arial"/>
      <family val="2"/>
    </font>
    <font>
      <b/>
      <sz val="12"/>
      <color indexed="10"/>
      <name val="Arial"/>
      <family val="2"/>
    </font>
    <font>
      <b/>
      <sz val="12"/>
      <color indexed="50"/>
      <name val="Arial"/>
      <family val="2"/>
    </font>
    <font>
      <sz val="12"/>
      <color indexed="12"/>
      <name val="Arial"/>
      <family val="0"/>
    </font>
    <font>
      <b/>
      <sz val="12"/>
      <color indexed="17"/>
      <name val="Arial"/>
      <family val="2"/>
    </font>
    <font>
      <sz val="12"/>
      <color indexed="10"/>
      <name val="Arial"/>
      <family val="0"/>
    </font>
    <font>
      <b/>
      <sz val="10"/>
      <color indexed="9"/>
      <name val="Arial"/>
      <family val="2"/>
    </font>
    <font>
      <sz val="18"/>
      <color indexed="9"/>
      <name val="Arial"/>
      <family val="2"/>
    </font>
    <font>
      <b/>
      <sz val="10"/>
      <name val="Wingdings"/>
      <family val="0"/>
    </font>
    <font>
      <sz val="10"/>
      <color indexed="62"/>
      <name val="Arial"/>
      <family val="2"/>
    </font>
    <font>
      <u val="single"/>
      <sz val="10"/>
      <color indexed="6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54"/>
        <bgColor indexed="64"/>
      </patternFill>
    </fill>
    <fill>
      <patternFill patternType="solid">
        <fgColor indexed="47"/>
        <bgColor indexed="64"/>
      </patternFill>
    </fill>
  </fills>
  <borders count="79">
    <border>
      <left/>
      <right/>
      <top/>
      <bottom/>
      <diagonal/>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54"/>
      </left>
      <right style="thin">
        <color indexed="54"/>
      </right>
      <top>
        <color indexed="63"/>
      </top>
      <bottom>
        <color indexed="63"/>
      </bottom>
    </border>
    <border>
      <left>
        <color indexed="63"/>
      </left>
      <right style="thin">
        <color indexed="54"/>
      </right>
      <top>
        <color indexed="63"/>
      </top>
      <bottom>
        <color indexed="63"/>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54"/>
      </right>
      <top style="thin">
        <color indexed="54"/>
      </top>
      <bottom>
        <color indexed="63"/>
      </bottom>
    </border>
    <border>
      <left>
        <color indexed="63"/>
      </left>
      <right style="thin">
        <color indexed="9"/>
      </right>
      <top style="thin">
        <color indexed="9"/>
      </top>
      <bottom>
        <color indexed="63"/>
      </bottom>
    </border>
    <border>
      <left style="thin">
        <color indexed="22"/>
      </left>
      <right style="thin">
        <color indexed="22"/>
      </right>
      <top>
        <color indexed="63"/>
      </top>
      <bottom style="thin">
        <color indexed="22"/>
      </bottom>
    </border>
    <border>
      <left style="thin">
        <color indexed="54"/>
      </left>
      <right style="thin">
        <color indexed="54"/>
      </right>
      <top style="thin">
        <color indexed="54"/>
      </top>
      <bottom style="thin">
        <color indexed="54"/>
      </bottom>
    </border>
    <border>
      <left style="thin">
        <color indexed="9"/>
      </left>
      <right style="thin">
        <color indexed="9"/>
      </right>
      <top style="thin">
        <color indexed="54"/>
      </top>
      <bottom style="thin">
        <color indexed="9"/>
      </bottom>
    </border>
    <border>
      <left style="thin">
        <color indexed="22"/>
      </left>
      <right style="thin">
        <color indexed="22"/>
      </right>
      <top style="thin">
        <color indexed="54"/>
      </top>
      <bottom style="thin">
        <color indexed="54"/>
      </bottom>
    </border>
    <border>
      <left style="thin">
        <color indexed="54"/>
      </left>
      <right style="thin">
        <color indexed="22"/>
      </right>
      <top style="thin">
        <color indexed="54"/>
      </top>
      <bottom style="thin">
        <color indexed="54"/>
      </bottom>
    </border>
    <border>
      <left style="thin">
        <color indexed="22"/>
      </left>
      <right style="thin">
        <color indexed="54"/>
      </right>
      <top style="thin">
        <color indexed="54"/>
      </top>
      <bottom style="thin">
        <color indexed="54"/>
      </bottom>
    </border>
    <border>
      <left style="thin">
        <color indexed="22"/>
      </left>
      <right>
        <color indexed="63"/>
      </right>
      <top style="thin">
        <color indexed="22"/>
      </top>
      <bottom style="thin">
        <color indexed="22"/>
      </bottom>
    </border>
    <border>
      <left style="thin">
        <color indexed="9"/>
      </left>
      <right style="thin">
        <color indexed="22"/>
      </right>
      <top style="thin">
        <color indexed="22"/>
      </top>
      <bottom style="thin">
        <color indexed="22"/>
      </bottom>
    </border>
    <border>
      <left style="thin">
        <color indexed="22"/>
      </left>
      <right>
        <color indexed="63"/>
      </right>
      <top style="thin">
        <color indexed="54"/>
      </top>
      <bottom style="thin">
        <color indexed="54"/>
      </bottom>
    </border>
    <border>
      <left style="thin">
        <color indexed="22"/>
      </left>
      <right style="thin">
        <color indexed="9"/>
      </right>
      <top style="thin">
        <color indexed="9"/>
      </top>
      <bottom style="thin">
        <color indexed="9"/>
      </bottom>
    </border>
    <border>
      <left style="thin">
        <color indexed="22"/>
      </left>
      <right style="thin">
        <color indexed="22"/>
      </right>
      <top style="thin">
        <color indexed="9"/>
      </top>
      <bottom style="thin">
        <color indexed="9"/>
      </bottom>
    </border>
    <border>
      <left style="thin">
        <color indexed="9"/>
      </left>
      <right>
        <color indexed="63"/>
      </right>
      <top>
        <color indexed="63"/>
      </top>
      <bottom style="thin">
        <color indexed="9"/>
      </bottom>
    </border>
    <border>
      <left style="thin">
        <color indexed="9"/>
      </left>
      <right style="thin">
        <color indexed="22"/>
      </right>
      <top style="thin">
        <color indexed="54"/>
      </top>
      <bottom>
        <color indexed="63"/>
      </bottom>
    </border>
    <border>
      <left style="thin">
        <color indexed="22"/>
      </left>
      <right style="thin">
        <color indexed="22"/>
      </right>
      <top style="thin">
        <color indexed="54"/>
      </top>
      <bottom>
        <color indexed="63"/>
      </bottom>
    </border>
    <border>
      <left style="thin">
        <color indexed="9"/>
      </left>
      <right style="thin">
        <color indexed="9"/>
      </right>
      <top style="thin">
        <color indexed="22"/>
      </top>
      <bottom style="thin">
        <color indexed="9"/>
      </bottom>
    </border>
    <border>
      <left style="thin">
        <color indexed="9"/>
      </left>
      <right style="thin">
        <color indexed="54"/>
      </right>
      <top style="thin">
        <color indexed="54"/>
      </top>
      <bottom style="thin">
        <color indexed="54"/>
      </bottom>
    </border>
    <border>
      <left style="thin">
        <color indexed="22"/>
      </left>
      <right style="thin">
        <color indexed="9"/>
      </right>
      <top style="thin">
        <color indexed="9"/>
      </top>
      <bottom>
        <color indexed="63"/>
      </bottom>
    </border>
    <border>
      <left style="thin">
        <color indexed="54"/>
      </left>
      <right style="thin">
        <color indexed="9"/>
      </right>
      <top style="thin">
        <color indexed="54"/>
      </top>
      <bottom style="thin">
        <color indexed="54"/>
      </bottom>
    </border>
    <border>
      <left style="thin">
        <color indexed="54"/>
      </left>
      <right>
        <color indexed="63"/>
      </right>
      <top style="thin">
        <color indexed="54"/>
      </top>
      <bottom style="thin">
        <color indexed="54"/>
      </bottom>
    </border>
    <border>
      <left style="thin">
        <color indexed="22"/>
      </left>
      <right style="thin">
        <color indexed="54"/>
      </right>
      <top style="thin">
        <color indexed="54"/>
      </top>
      <bottom style="thin">
        <color indexed="22"/>
      </bottom>
    </border>
    <border>
      <left>
        <color indexed="63"/>
      </left>
      <right>
        <color indexed="63"/>
      </right>
      <top>
        <color indexed="63"/>
      </top>
      <bottom style="thin">
        <color indexed="9"/>
      </bottom>
    </border>
    <border diagonalUp="1">
      <left style="thin">
        <color indexed="9"/>
      </left>
      <right style="thin">
        <color indexed="9"/>
      </right>
      <top style="thin">
        <color indexed="9"/>
      </top>
      <bottom style="thin">
        <color indexed="9"/>
      </bottom>
      <diagonal style="thin">
        <color indexed="9"/>
      </diagonal>
    </border>
    <border>
      <left>
        <color indexed="63"/>
      </left>
      <right>
        <color indexed="63"/>
      </right>
      <top style="thin">
        <color indexed="47"/>
      </top>
      <bottom style="thin">
        <color indexed="47"/>
      </bottom>
    </border>
    <border>
      <left style="thin">
        <color indexed="54"/>
      </left>
      <right>
        <color indexed="63"/>
      </right>
      <top style="thin">
        <color indexed="47"/>
      </top>
      <bottom style="thin">
        <color indexed="47"/>
      </bottom>
    </border>
    <border>
      <left style="thin">
        <color indexed="9"/>
      </left>
      <right style="thin">
        <color indexed="9"/>
      </right>
      <top style="thin">
        <color indexed="9"/>
      </top>
      <bottom style="thin">
        <color indexed="54"/>
      </bottom>
    </border>
    <border>
      <left style="thin">
        <color indexed="9"/>
      </left>
      <right style="thin">
        <color indexed="54"/>
      </right>
      <top style="thin">
        <color indexed="9"/>
      </top>
      <bottom style="thin">
        <color indexed="54"/>
      </bottom>
    </border>
    <border>
      <left style="thin">
        <color indexed="9"/>
      </left>
      <right style="thin">
        <color indexed="9"/>
      </right>
      <top style="thin">
        <color indexed="54"/>
      </top>
      <bottom style="thin">
        <color indexed="54"/>
      </bottom>
    </border>
    <border>
      <left style="thin">
        <color indexed="9"/>
      </left>
      <right>
        <color indexed="63"/>
      </right>
      <top style="thin">
        <color indexed="9"/>
      </top>
      <bottom>
        <color indexed="63"/>
      </bottom>
    </border>
    <border>
      <left>
        <color indexed="63"/>
      </left>
      <right style="thin">
        <color indexed="9"/>
      </right>
      <top>
        <color indexed="63"/>
      </top>
      <bottom style="thin">
        <color indexed="9"/>
      </bottom>
    </border>
    <border>
      <left style="thin">
        <color indexed="26"/>
      </left>
      <right>
        <color indexed="63"/>
      </right>
      <top style="thin">
        <color indexed="9"/>
      </top>
      <bottom style="thin">
        <color indexed="9"/>
      </bottom>
    </border>
    <border>
      <left style="thin">
        <color indexed="22"/>
      </left>
      <right>
        <color indexed="63"/>
      </right>
      <top style="thin">
        <color indexed="22"/>
      </top>
      <bottom style="dotted">
        <color indexed="22"/>
      </bottom>
    </border>
    <border>
      <left>
        <color indexed="63"/>
      </left>
      <right>
        <color indexed="63"/>
      </right>
      <top style="thin">
        <color indexed="22"/>
      </top>
      <bottom style="dotted">
        <color indexed="22"/>
      </bottom>
    </border>
    <border>
      <left>
        <color indexed="63"/>
      </left>
      <right style="thin">
        <color indexed="22"/>
      </right>
      <top style="thin">
        <color indexed="22"/>
      </top>
      <bottom style="dotted">
        <color indexed="22"/>
      </bottom>
    </border>
    <border>
      <left style="thin">
        <color indexed="22"/>
      </left>
      <right>
        <color indexed="63"/>
      </right>
      <top style="dotted">
        <color indexed="22"/>
      </top>
      <bottom style="dotted">
        <color indexed="22"/>
      </bottom>
    </border>
    <border>
      <left>
        <color indexed="63"/>
      </left>
      <right>
        <color indexed="63"/>
      </right>
      <top style="dotted">
        <color indexed="22"/>
      </top>
      <bottom style="dotted">
        <color indexed="22"/>
      </bottom>
    </border>
    <border>
      <left>
        <color indexed="63"/>
      </left>
      <right style="thin">
        <color indexed="22"/>
      </right>
      <top style="dotted">
        <color indexed="22"/>
      </top>
      <bottom style="dotted">
        <color indexed="22"/>
      </bottom>
    </border>
    <border>
      <left>
        <color indexed="63"/>
      </left>
      <right style="thin">
        <color indexed="54"/>
      </right>
      <top style="thin">
        <color indexed="47"/>
      </top>
      <bottom style="thin">
        <color indexed="47"/>
      </bottom>
    </border>
    <border>
      <left style="thin">
        <color indexed="9"/>
      </left>
      <right style="thin">
        <color indexed="9"/>
      </right>
      <top style="thin">
        <color indexed="54"/>
      </top>
      <bottom>
        <color indexed="63"/>
      </bottom>
    </border>
    <border>
      <left style="thin">
        <color indexed="54"/>
      </left>
      <right>
        <color indexed="63"/>
      </right>
      <top style="thin">
        <color indexed="54"/>
      </top>
      <bottom style="thin">
        <color indexed="47"/>
      </bottom>
    </border>
    <border>
      <left>
        <color indexed="63"/>
      </left>
      <right>
        <color indexed="63"/>
      </right>
      <top style="thin">
        <color indexed="54"/>
      </top>
      <bottom style="thin">
        <color indexed="47"/>
      </bottom>
    </border>
    <border>
      <left>
        <color indexed="63"/>
      </left>
      <right style="thin">
        <color indexed="54"/>
      </right>
      <top style="thin">
        <color indexed="54"/>
      </top>
      <bottom style="thin">
        <color indexed="47"/>
      </bottom>
    </border>
    <border>
      <left style="thin">
        <color indexed="9"/>
      </left>
      <right style="thin">
        <color indexed="54"/>
      </right>
      <top>
        <color indexed="63"/>
      </top>
      <bottom>
        <color indexed="63"/>
      </bottom>
    </border>
    <border>
      <left style="thin">
        <color indexed="9"/>
      </left>
      <right style="thin">
        <color indexed="54"/>
      </right>
      <top>
        <color indexed="63"/>
      </top>
      <bottom style="thin">
        <color indexed="54"/>
      </bottom>
    </border>
    <border>
      <left style="thin">
        <color indexed="9"/>
      </left>
      <right style="thin">
        <color indexed="54"/>
      </right>
      <top style="thin">
        <color indexed="54"/>
      </top>
      <bottom style="thin">
        <color indexed="9"/>
      </bottom>
    </border>
    <border>
      <left style="thin">
        <color indexed="9"/>
      </left>
      <right style="thin">
        <color indexed="54"/>
      </right>
      <top style="thin">
        <color indexed="9"/>
      </top>
      <bottom>
        <color indexed="63"/>
      </bottom>
    </border>
    <border>
      <left>
        <color indexed="63"/>
      </left>
      <right style="thin">
        <color indexed="9"/>
      </right>
      <top>
        <color indexed="63"/>
      </top>
      <bottom>
        <color indexed="63"/>
      </bottom>
    </border>
    <border>
      <left style="thin">
        <color indexed="54"/>
      </left>
      <right>
        <color indexed="63"/>
      </right>
      <top style="thin">
        <color indexed="47"/>
      </top>
      <bottom style="thin">
        <color indexed="54"/>
      </bottom>
    </border>
    <border>
      <left>
        <color indexed="63"/>
      </left>
      <right>
        <color indexed="63"/>
      </right>
      <top style="thin">
        <color indexed="47"/>
      </top>
      <bottom style="thin">
        <color indexed="54"/>
      </bottom>
    </border>
    <border>
      <left>
        <color indexed="63"/>
      </left>
      <right style="thin">
        <color indexed="54"/>
      </right>
      <top style="thin">
        <color indexed="47"/>
      </top>
      <bottom style="thin">
        <color indexed="54"/>
      </bottom>
    </border>
    <border>
      <left style="thin">
        <color indexed="22"/>
      </left>
      <right>
        <color indexed="63"/>
      </right>
      <top style="dotted">
        <color indexed="22"/>
      </top>
      <bottom style="thin">
        <color indexed="22"/>
      </bottom>
    </border>
    <border>
      <left>
        <color indexed="63"/>
      </left>
      <right>
        <color indexed="63"/>
      </right>
      <top style="dotted">
        <color indexed="22"/>
      </top>
      <bottom style="thin">
        <color indexed="22"/>
      </bottom>
    </border>
    <border>
      <left>
        <color indexed="63"/>
      </left>
      <right style="thin">
        <color indexed="22"/>
      </right>
      <top style="dotted">
        <color indexed="22"/>
      </top>
      <bottom style="thin">
        <color indexed="22"/>
      </bottom>
    </border>
    <border>
      <left style="thin">
        <color indexed="9"/>
      </left>
      <right>
        <color indexed="63"/>
      </right>
      <top>
        <color indexed="63"/>
      </top>
      <bottom>
        <color indexed="63"/>
      </bottom>
    </border>
    <border>
      <left style="thin">
        <color indexed="22"/>
      </left>
      <right>
        <color indexed="63"/>
      </right>
      <top style="thin">
        <color indexed="9"/>
      </top>
      <bottom>
        <color indexed="63"/>
      </bottom>
    </border>
    <border>
      <left>
        <color indexed="63"/>
      </left>
      <right>
        <color indexed="63"/>
      </right>
      <top style="thin">
        <color indexed="9"/>
      </top>
      <bottom>
        <color indexed="63"/>
      </bottom>
    </border>
    <border>
      <left style="thin">
        <color indexed="22"/>
      </left>
      <right style="thin">
        <color indexed="22"/>
      </right>
      <top>
        <color indexed="63"/>
      </top>
      <bottom>
        <color indexed="63"/>
      </bottom>
    </border>
    <border>
      <left style="thin">
        <color indexed="9"/>
      </left>
      <right style="thin">
        <color indexed="54"/>
      </right>
      <top style="thin">
        <color indexed="9"/>
      </top>
      <bottom style="thin">
        <color indexed="9"/>
      </bottom>
    </border>
    <border>
      <left style="thin">
        <color indexed="22"/>
      </left>
      <right style="thin">
        <color indexed="22"/>
      </right>
      <top style="thin">
        <color indexed="22"/>
      </top>
      <bottom>
        <color indexed="63"/>
      </bottom>
    </border>
    <border>
      <left style="thin">
        <color indexed="9"/>
      </left>
      <right style="thin">
        <color indexed="26"/>
      </right>
      <top style="thin">
        <color indexed="54"/>
      </top>
      <bottom style="thin">
        <color indexed="9"/>
      </bottom>
    </border>
    <border>
      <left style="thin">
        <color indexed="9"/>
      </left>
      <right style="thin">
        <color indexed="9"/>
      </right>
      <top>
        <color indexed="63"/>
      </top>
      <bottom style="thin">
        <color indexed="54"/>
      </bottom>
    </border>
    <border>
      <left style="thin">
        <color indexed="22"/>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72">
    <xf numFmtId="0" fontId="0" fillId="0" borderId="0" xfId="0" applyAlignment="1">
      <alignment/>
    </xf>
    <xf numFmtId="0" fontId="4" fillId="2" borderId="1" xfId="0" applyFont="1" applyFill="1" applyBorder="1" applyAlignment="1" applyProtection="1">
      <alignment vertical="center"/>
      <protection locked="0"/>
    </xf>
    <xf numFmtId="172" fontId="0" fillId="0" borderId="2" xfId="0" applyNumberFormat="1" applyBorder="1" applyAlignment="1">
      <alignment/>
    </xf>
    <xf numFmtId="0" fontId="0" fillId="0" borderId="2" xfId="0" applyBorder="1" applyAlignment="1">
      <alignment/>
    </xf>
    <xf numFmtId="172" fontId="0" fillId="0" borderId="2" xfId="0" applyNumberFormat="1" applyBorder="1" applyAlignment="1">
      <alignment vertical="center"/>
    </xf>
    <xf numFmtId="0" fontId="0" fillId="0" borderId="2" xfId="0" applyBorder="1" applyAlignment="1">
      <alignment vertical="center"/>
    </xf>
    <xf numFmtId="0" fontId="4" fillId="0" borderId="2" xfId="0" applyFont="1" applyBorder="1" applyAlignment="1">
      <alignment/>
    </xf>
    <xf numFmtId="0" fontId="5" fillId="0" borderId="2" xfId="0" applyFont="1" applyBorder="1" applyAlignment="1">
      <alignment/>
    </xf>
    <xf numFmtId="172" fontId="4" fillId="0" borderId="2" xfId="0" applyNumberFormat="1" applyFont="1" applyFill="1" applyBorder="1" applyAlignment="1">
      <alignment horizontal="right" vertical="top"/>
    </xf>
    <xf numFmtId="0" fontId="4" fillId="0" borderId="2" xfId="0" applyFont="1" applyBorder="1" applyAlignment="1">
      <alignment horizontal="right"/>
    </xf>
    <xf numFmtId="0" fontId="4" fillId="0" borderId="2" xfId="0" applyFont="1" applyBorder="1" applyAlignment="1">
      <alignment/>
    </xf>
    <xf numFmtId="172" fontId="0" fillId="0" borderId="2" xfId="0" applyNumberFormat="1" applyFill="1" applyBorder="1" applyAlignment="1">
      <alignment/>
    </xf>
    <xf numFmtId="0" fontId="0" fillId="0" borderId="2" xfId="0" applyFill="1" applyBorder="1" applyAlignment="1">
      <alignment/>
    </xf>
    <xf numFmtId="0" fontId="6" fillId="0" borderId="2" xfId="20" applyFont="1" applyFill="1" applyBorder="1" applyAlignment="1">
      <alignment horizontal="right" vertical="center"/>
    </xf>
    <xf numFmtId="0" fontId="0" fillId="0" borderId="3" xfId="0" applyBorder="1" applyAlignment="1" applyProtection="1">
      <alignment/>
      <protection hidden="1"/>
    </xf>
    <xf numFmtId="0" fontId="7" fillId="3" borderId="3" xfId="0" applyFont="1" applyFill="1" applyBorder="1" applyAlignment="1" applyProtection="1">
      <alignment/>
      <protection hidden="1"/>
    </xf>
    <xf numFmtId="0" fontId="7" fillId="3" borderId="3" xfId="0" applyFont="1" applyFill="1" applyBorder="1" applyAlignment="1" applyProtection="1">
      <alignment horizontal="left"/>
      <protection hidden="1"/>
    </xf>
    <xf numFmtId="0" fontId="7" fillId="3" borderId="3" xfId="0" applyFont="1" applyFill="1" applyBorder="1" applyAlignment="1">
      <alignment/>
    </xf>
    <xf numFmtId="0" fontId="0" fillId="0" borderId="3" xfId="0" applyBorder="1" applyAlignment="1">
      <alignment/>
    </xf>
    <xf numFmtId="0" fontId="0" fillId="4" borderId="4" xfId="0" applyFill="1" applyBorder="1" applyAlignment="1">
      <alignment/>
    </xf>
    <xf numFmtId="0" fontId="4" fillId="4" borderId="5" xfId="0" applyFont="1" applyFill="1" applyBorder="1" applyAlignment="1">
      <alignment/>
    </xf>
    <xf numFmtId="174" fontId="4" fillId="2" borderId="1" xfId="0" applyNumberFormat="1" applyFont="1" applyFill="1" applyBorder="1" applyAlignment="1" applyProtection="1">
      <alignment vertical="center"/>
      <protection locked="0"/>
    </xf>
    <xf numFmtId="0" fontId="4" fillId="0" borderId="6" xfId="0" applyFont="1" applyBorder="1" applyAlignment="1">
      <alignment horizontal="right" vertical="center"/>
    </xf>
    <xf numFmtId="0" fontId="4" fillId="0" borderId="6" xfId="0" applyFont="1" applyBorder="1" applyAlignment="1">
      <alignment horizontal="right" vertical="center"/>
    </xf>
    <xf numFmtId="0" fontId="0" fillId="0" borderId="7" xfId="0" applyBorder="1" applyAlignment="1">
      <alignment/>
    </xf>
    <xf numFmtId="0" fontId="4" fillId="2" borderId="1" xfId="0" applyNumberFormat="1" applyFont="1" applyFill="1" applyBorder="1" applyAlignment="1" applyProtection="1">
      <alignment vertical="center"/>
      <protection locked="0"/>
    </xf>
    <xf numFmtId="2" fontId="4" fillId="0" borderId="1" xfId="0" applyNumberFormat="1" applyFont="1" applyBorder="1" applyAlignment="1" applyProtection="1">
      <alignment/>
      <protection hidden="1"/>
    </xf>
    <xf numFmtId="172" fontId="4" fillId="0" borderId="8" xfId="0" applyNumberFormat="1" applyFont="1" applyBorder="1" applyAlignment="1">
      <alignment/>
    </xf>
    <xf numFmtId="172" fontId="4" fillId="2" borderId="1" xfId="0" applyNumberFormat="1" applyFont="1" applyFill="1" applyBorder="1" applyAlignment="1" applyProtection="1">
      <alignment vertical="center"/>
      <protection locked="0"/>
    </xf>
    <xf numFmtId="172" fontId="4" fillId="2" borderId="1" xfId="0" applyNumberFormat="1" applyFont="1" applyFill="1" applyBorder="1" applyAlignment="1" applyProtection="1">
      <alignment vertical="center"/>
      <protection locked="0"/>
    </xf>
    <xf numFmtId="172" fontId="0" fillId="0" borderId="8" xfId="0" applyNumberFormat="1" applyBorder="1" applyAlignment="1">
      <alignment/>
    </xf>
    <xf numFmtId="0" fontId="4" fillId="0" borderId="9" xfId="0" applyFont="1" applyBorder="1" applyAlignment="1">
      <alignment horizontal="right" vertical="center"/>
    </xf>
    <xf numFmtId="172" fontId="31" fillId="0" borderId="10" xfId="0" applyNumberFormat="1" applyFont="1" applyBorder="1" applyAlignment="1" applyProtection="1">
      <alignment vertical="top"/>
      <protection hidden="1"/>
    </xf>
    <xf numFmtId="0" fontId="15" fillId="4" borderId="11" xfId="0" applyFont="1" applyFill="1" applyBorder="1" applyAlignment="1">
      <alignment vertical="top" wrapText="1"/>
    </xf>
    <xf numFmtId="0" fontId="0" fillId="4" borderId="4" xfId="0" applyFill="1" applyBorder="1" applyAlignment="1">
      <alignment/>
    </xf>
    <xf numFmtId="0" fontId="0" fillId="0" borderId="10" xfId="0" applyBorder="1" applyAlignment="1">
      <alignment/>
    </xf>
    <xf numFmtId="0" fontId="16" fillId="4" borderId="5" xfId="0" applyFont="1" applyFill="1" applyBorder="1" applyAlignment="1">
      <alignment/>
    </xf>
    <xf numFmtId="0" fontId="26" fillId="3" borderId="8" xfId="20" applyFont="1" applyFill="1" applyBorder="1" applyAlignment="1">
      <alignment vertical="center"/>
    </xf>
    <xf numFmtId="0" fontId="0" fillId="0" borderId="8" xfId="0" applyBorder="1" applyAlignment="1">
      <alignment/>
    </xf>
    <xf numFmtId="0" fontId="20" fillId="0" borderId="2" xfId="0" applyFont="1" applyFill="1" applyBorder="1" applyAlignment="1" applyProtection="1">
      <alignment vertical="center"/>
      <protection locked="0"/>
    </xf>
    <xf numFmtId="0" fontId="20" fillId="0" borderId="2" xfId="0" applyFont="1" applyFill="1" applyBorder="1" applyAlignment="1">
      <alignment vertical="center"/>
    </xf>
    <xf numFmtId="0" fontId="20" fillId="0" borderId="2" xfId="20" applyFont="1" applyFill="1" applyBorder="1" applyAlignment="1">
      <alignment vertical="center"/>
    </xf>
    <xf numFmtId="0" fontId="13" fillId="0" borderId="2" xfId="0" applyFont="1" applyFill="1" applyBorder="1" applyAlignment="1">
      <alignment vertical="center"/>
    </xf>
    <xf numFmtId="0" fontId="4" fillId="5" borderId="1" xfId="0" applyFont="1" applyFill="1" applyBorder="1" applyAlignment="1">
      <alignment horizontal="center"/>
    </xf>
    <xf numFmtId="0" fontId="0" fillId="0" borderId="12" xfId="0" applyBorder="1" applyAlignment="1">
      <alignment/>
    </xf>
    <xf numFmtId="0" fontId="0" fillId="0" borderId="8" xfId="0" applyBorder="1" applyAlignment="1">
      <alignment/>
    </xf>
    <xf numFmtId="0" fontId="4" fillId="5"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4" borderId="14" xfId="0" applyFont="1" applyFill="1" applyBorder="1" applyAlignment="1">
      <alignment/>
    </xf>
    <xf numFmtId="0" fontId="4" fillId="0" borderId="15" xfId="0" applyFont="1" applyBorder="1" applyAlignment="1">
      <alignment/>
    </xf>
    <xf numFmtId="0" fontId="4" fillId="5" borderId="1" xfId="0" applyFont="1" applyFill="1" applyBorder="1" applyAlignment="1">
      <alignment horizontal="center" vertical="top" wrapText="1"/>
    </xf>
    <xf numFmtId="0" fontId="4" fillId="0" borderId="1" xfId="0" applyFont="1" applyBorder="1" applyAlignment="1">
      <alignment/>
    </xf>
    <xf numFmtId="0" fontId="4" fillId="0" borderId="1" xfId="0" applyFont="1" applyBorder="1" applyAlignment="1">
      <alignment horizontal="center" vertical="top" wrapText="1"/>
    </xf>
    <xf numFmtId="0" fontId="15" fillId="4" borderId="16" xfId="0" applyFont="1" applyFill="1" applyBorder="1" applyAlignment="1">
      <alignment horizontal="center" wrapText="1"/>
    </xf>
    <xf numFmtId="0" fontId="4" fillId="0" borderId="1"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16"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right" vertical="center"/>
    </xf>
    <xf numFmtId="0" fontId="0" fillId="0" borderId="8" xfId="21" applyBorder="1" applyAlignment="1">
      <alignment/>
      <protection/>
    </xf>
    <xf numFmtId="0" fontId="0" fillId="0" borderId="2" xfId="21" applyBorder="1">
      <alignment/>
      <protection/>
    </xf>
    <xf numFmtId="172" fontId="0" fillId="0" borderId="2" xfId="21" applyNumberFormat="1" applyBorder="1" applyAlignment="1">
      <alignment/>
      <protection/>
    </xf>
    <xf numFmtId="172" fontId="0" fillId="0" borderId="2" xfId="21" applyNumberFormat="1" applyBorder="1" applyAlignment="1">
      <alignment vertical="center"/>
      <protection/>
    </xf>
    <xf numFmtId="0" fontId="0" fillId="0" borderId="2" xfId="21" applyBorder="1" applyAlignment="1">
      <alignment vertical="center"/>
      <protection/>
    </xf>
    <xf numFmtId="4" fontId="0" fillId="0" borderId="2" xfId="0" applyNumberFormat="1" applyBorder="1" applyAlignment="1">
      <alignment/>
    </xf>
    <xf numFmtId="0" fontId="18" fillId="0" borderId="2" xfId="21" applyFont="1" applyFill="1" applyBorder="1" applyAlignment="1">
      <alignment vertical="center"/>
      <protection/>
    </xf>
    <xf numFmtId="0" fontId="5" fillId="0" borderId="6" xfId="0" applyFont="1" applyFill="1" applyBorder="1" applyAlignment="1">
      <alignment horizontal="right" vertical="center" wrapText="1"/>
    </xf>
    <xf numFmtId="4" fontId="5" fillId="0" borderId="2" xfId="0" applyNumberFormat="1" applyFont="1" applyFill="1" applyBorder="1" applyAlignment="1" applyProtection="1">
      <alignment horizontal="right" vertical="center"/>
      <protection hidden="1"/>
    </xf>
    <xf numFmtId="0" fontId="4" fillId="2" borderId="1" xfId="0" applyFont="1" applyFill="1" applyBorder="1" applyAlignment="1" applyProtection="1">
      <alignment/>
      <protection locked="0"/>
    </xf>
    <xf numFmtId="185" fontId="4" fillId="2" borderId="19" xfId="0" applyNumberFormat="1" applyFont="1" applyFill="1" applyBorder="1" applyAlignment="1" applyProtection="1">
      <alignment horizontal="right"/>
      <protection locked="0"/>
    </xf>
    <xf numFmtId="0" fontId="4" fillId="0" borderId="6" xfId="0" applyFont="1" applyBorder="1" applyAlignment="1">
      <alignment horizontal="right"/>
    </xf>
    <xf numFmtId="0" fontId="4" fillId="0" borderId="20" xfId="0" applyFont="1" applyFill="1" applyBorder="1" applyAlignment="1" applyProtection="1">
      <alignment horizontal="left"/>
      <protection/>
    </xf>
    <xf numFmtId="0" fontId="4" fillId="0" borderId="20" xfId="0" applyFont="1" applyFill="1" applyBorder="1" applyAlignment="1" applyProtection="1">
      <alignment horizontal="left"/>
      <protection hidden="1"/>
    </xf>
    <xf numFmtId="0" fontId="15" fillId="4" borderId="2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 xfId="0" applyFont="1" applyFill="1" applyBorder="1" applyAlignment="1">
      <alignment horizontal="center"/>
    </xf>
    <xf numFmtId="0" fontId="4" fillId="5" borderId="20" xfId="0" applyFont="1" applyFill="1" applyBorder="1" applyAlignment="1">
      <alignment horizontal="center"/>
    </xf>
    <xf numFmtId="174" fontId="32" fillId="0" borderId="10" xfId="21" applyNumberFormat="1" applyFont="1" applyBorder="1" applyAlignment="1" applyProtection="1">
      <alignment horizontal="right"/>
      <protection hidden="1"/>
    </xf>
    <xf numFmtId="174" fontId="32" fillId="3" borderId="10" xfId="21" applyNumberFormat="1" applyFont="1" applyFill="1" applyBorder="1" applyAlignment="1" applyProtection="1">
      <alignment/>
      <protection hidden="1"/>
    </xf>
    <xf numFmtId="0" fontId="0" fillId="0" borderId="22" xfId="0" applyFill="1" applyBorder="1" applyAlignment="1">
      <alignment/>
    </xf>
    <xf numFmtId="0" fontId="15" fillId="4" borderId="14" xfId="0" applyFont="1" applyFill="1" applyBorder="1" applyAlignment="1">
      <alignment horizontal="center" wrapText="1"/>
    </xf>
    <xf numFmtId="0" fontId="15" fillId="4" borderId="14" xfId="0" applyFont="1" applyFill="1" applyBorder="1" applyAlignment="1">
      <alignment wrapText="1"/>
    </xf>
    <xf numFmtId="0" fontId="8" fillId="3" borderId="17"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174" fontId="15" fillId="0" borderId="23" xfId="0" applyNumberFormat="1" applyFont="1" applyFill="1" applyBorder="1" applyAlignment="1" applyProtection="1">
      <alignment/>
      <protection hidden="1"/>
    </xf>
    <xf numFmtId="0" fontId="4" fillId="0" borderId="6" xfId="0" applyFont="1" applyBorder="1" applyAlignment="1" applyProtection="1">
      <alignment horizontal="right" vertical="center"/>
      <protection hidden="1"/>
    </xf>
    <xf numFmtId="0" fontId="17" fillId="0" borderId="6" xfId="20" applyFont="1" applyBorder="1" applyAlignment="1">
      <alignment horizontal="right" vertical="center"/>
    </xf>
    <xf numFmtId="2" fontId="4" fillId="0" borderId="1" xfId="0" applyNumberFormat="1" applyFont="1" applyFill="1" applyBorder="1" applyAlignment="1" applyProtection="1">
      <alignment horizontal="center" vertical="center" wrapText="1"/>
      <protection hidden="1"/>
    </xf>
    <xf numFmtId="2" fontId="4" fillId="0" borderId="1" xfId="0" applyNumberFormat="1" applyFont="1" applyBorder="1" applyAlignment="1" applyProtection="1">
      <alignment horizontal="center" vertical="top" wrapText="1"/>
      <protection hidden="1"/>
    </xf>
    <xf numFmtId="4" fontId="5" fillId="0" borderId="2" xfId="0" applyNumberFormat="1" applyFont="1" applyBorder="1" applyAlignment="1" applyProtection="1">
      <alignment/>
      <protection hidden="1"/>
    </xf>
    <xf numFmtId="174" fontId="15" fillId="3" borderId="24" xfId="21" applyNumberFormat="1" applyFont="1" applyFill="1" applyBorder="1" applyAlignment="1" applyProtection="1">
      <alignment vertical="center" wrapText="1"/>
      <protection hidden="1"/>
    </xf>
    <xf numFmtId="172" fontId="4" fillId="0" borderId="1" xfId="0" applyNumberFormat="1" applyFont="1" applyFill="1" applyBorder="1" applyAlignment="1" applyProtection="1">
      <alignment vertical="center"/>
      <protection hidden="1"/>
    </xf>
    <xf numFmtId="179" fontId="4" fillId="0" borderId="1" xfId="0" applyNumberFormat="1" applyFont="1" applyBorder="1" applyAlignment="1" applyProtection="1">
      <alignment vertical="center"/>
      <protection hidden="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4" fillId="0" borderId="1" xfId="0" applyFont="1" applyBorder="1" applyAlignment="1">
      <alignment horizontal="center"/>
    </xf>
    <xf numFmtId="172" fontId="34" fillId="0" borderId="2" xfId="0" applyNumberFormat="1" applyFont="1" applyBorder="1" applyAlignment="1">
      <alignment/>
    </xf>
    <xf numFmtId="0" fontId="15" fillId="0" borderId="2" xfId="21" applyFont="1" applyFill="1" applyBorder="1" applyProtection="1">
      <alignment/>
      <protection hidden="1"/>
    </xf>
    <xf numFmtId="191" fontId="15" fillId="0" borderId="3" xfId="21" applyNumberFormat="1" applyFont="1" applyFill="1" applyBorder="1" applyAlignment="1" applyProtection="1">
      <alignment horizontal="right"/>
      <protection hidden="1"/>
    </xf>
    <xf numFmtId="191" fontId="15" fillId="0" borderId="2" xfId="21" applyNumberFormat="1" applyFont="1" applyFill="1" applyBorder="1" applyProtection="1">
      <alignment/>
      <protection hidden="1"/>
    </xf>
    <xf numFmtId="0" fontId="14" fillId="0" borderId="2" xfId="0" applyFont="1" applyFill="1" applyBorder="1" applyAlignment="1" applyProtection="1">
      <alignment/>
      <protection hidden="1"/>
    </xf>
    <xf numFmtId="0" fontId="15" fillId="0" borderId="2" xfId="0" applyFont="1" applyFill="1" applyBorder="1" applyAlignment="1" applyProtection="1">
      <alignment horizontal="right" vertical="center"/>
      <protection hidden="1"/>
    </xf>
    <xf numFmtId="2" fontId="15" fillId="0" borderId="2" xfId="0" applyNumberFormat="1" applyFont="1" applyFill="1" applyBorder="1" applyAlignment="1" applyProtection="1">
      <alignment vertical="center"/>
      <protection hidden="1"/>
    </xf>
    <xf numFmtId="0" fontId="14" fillId="0" borderId="8" xfId="0" applyFont="1" applyFill="1" applyBorder="1" applyAlignment="1" applyProtection="1">
      <alignment/>
      <protection hidden="1"/>
    </xf>
    <xf numFmtId="0" fontId="5" fillId="0" borderId="2" xfId="0" applyFont="1" applyBorder="1" applyAlignment="1">
      <alignment/>
    </xf>
    <xf numFmtId="0" fontId="5" fillId="0" borderId="2" xfId="0" applyFont="1" applyBorder="1" applyAlignment="1">
      <alignment/>
    </xf>
    <xf numFmtId="0" fontId="29" fillId="0" borderId="10" xfId="0" applyFont="1" applyBorder="1" applyAlignment="1" applyProtection="1">
      <alignment/>
      <protection hidden="1"/>
    </xf>
    <xf numFmtId="0" fontId="29" fillId="0" borderId="2" xfId="0" applyFont="1" applyBorder="1" applyAlignment="1" applyProtection="1">
      <alignment/>
      <protection hidden="1"/>
    </xf>
    <xf numFmtId="0" fontId="29" fillId="0" borderId="2" xfId="0" applyFont="1" applyBorder="1" applyAlignment="1">
      <alignment/>
    </xf>
    <xf numFmtId="0" fontId="36" fillId="0" borderId="2" xfId="0" applyFont="1" applyBorder="1" applyAlignment="1" applyProtection="1">
      <alignment/>
      <protection hidden="1"/>
    </xf>
    <xf numFmtId="2" fontId="15" fillId="0" borderId="10" xfId="0" applyNumberFormat="1" applyFont="1" applyBorder="1" applyAlignment="1" applyProtection="1">
      <alignment/>
      <protection hidden="1"/>
    </xf>
    <xf numFmtId="4" fontId="15" fillId="0" borderId="2" xfId="0" applyNumberFormat="1" applyFont="1" applyFill="1" applyBorder="1" applyAlignment="1" applyProtection="1">
      <alignment vertical="center"/>
      <protection hidden="1"/>
    </xf>
    <xf numFmtId="9" fontId="5" fillId="0" borderId="27" xfId="0" applyNumberFormat="1" applyFont="1" applyFill="1" applyBorder="1" applyAlignment="1" applyProtection="1">
      <alignment vertical="center"/>
      <protection hidden="1"/>
    </xf>
    <xf numFmtId="0" fontId="15" fillId="4" borderId="28" xfId="0" applyFont="1" applyFill="1" applyBorder="1" applyAlignment="1">
      <alignment vertical="top" wrapText="1"/>
    </xf>
    <xf numFmtId="0" fontId="8" fillId="0" borderId="27" xfId="0" applyFont="1" applyBorder="1" applyAlignment="1" applyProtection="1">
      <alignment horizontal="right" vertical="center"/>
      <protection hidden="1"/>
    </xf>
    <xf numFmtId="4" fontId="4" fillId="0" borderId="19" xfId="0" applyNumberFormat="1" applyFont="1" applyFill="1" applyBorder="1" applyAlignment="1" applyProtection="1">
      <alignment horizontal="right"/>
      <protection hidden="1"/>
    </xf>
    <xf numFmtId="4" fontId="4" fillId="0" borderId="19" xfId="0" applyNumberFormat="1" applyFont="1" applyFill="1" applyBorder="1" applyAlignment="1" applyProtection="1">
      <alignment/>
      <protection hidden="1"/>
    </xf>
    <xf numFmtId="0" fontId="35" fillId="0" borderId="2" xfId="0" applyFont="1" applyBorder="1" applyAlignment="1">
      <alignment/>
    </xf>
    <xf numFmtId="172" fontId="35" fillId="0" borderId="2" xfId="0" applyNumberFormat="1" applyFont="1" applyBorder="1" applyAlignment="1">
      <alignment/>
    </xf>
    <xf numFmtId="2" fontId="0" fillId="0" borderId="29" xfId="0" applyNumberFormat="1" applyFont="1" applyFill="1" applyBorder="1" applyAlignment="1">
      <alignment horizontal="center" vertical="center" wrapText="1"/>
    </xf>
    <xf numFmtId="172" fontId="15" fillId="0" borderId="8" xfId="0" applyNumberFormat="1" applyFont="1" applyBorder="1" applyAlignment="1" applyProtection="1">
      <alignment/>
      <protection hidden="1"/>
    </xf>
    <xf numFmtId="0" fontId="15" fillId="0" borderId="2" xfId="0" applyNumberFormat="1" applyFont="1" applyBorder="1" applyAlignment="1" applyProtection="1">
      <alignment/>
      <protection hidden="1"/>
    </xf>
    <xf numFmtId="185" fontId="15" fillId="0" borderId="2" xfId="0" applyNumberFormat="1" applyFont="1" applyBorder="1" applyAlignment="1" applyProtection="1">
      <alignment/>
      <protection hidden="1"/>
    </xf>
    <xf numFmtId="0" fontId="15" fillId="0" borderId="2" xfId="0" applyNumberFormat="1" applyFont="1" applyBorder="1" applyAlignment="1" applyProtection="1">
      <alignment/>
      <protection hidden="1"/>
    </xf>
    <xf numFmtId="172" fontId="15" fillId="0" borderId="2" xfId="0" applyNumberFormat="1" applyFont="1" applyBorder="1" applyAlignment="1" applyProtection="1">
      <alignment/>
      <protection hidden="1"/>
    </xf>
    <xf numFmtId="0" fontId="15" fillId="0" borderId="2" xfId="0" applyFont="1" applyBorder="1" applyAlignment="1" applyProtection="1">
      <alignment/>
      <protection hidden="1"/>
    </xf>
    <xf numFmtId="179" fontId="4" fillId="2" borderId="1" xfId="0" applyNumberFormat="1" applyFont="1" applyFill="1" applyBorder="1" applyAlignment="1">
      <alignment vertical="center" wrapText="1"/>
    </xf>
    <xf numFmtId="0" fontId="39" fillId="0" borderId="2" xfId="21" applyFont="1" applyBorder="1" applyAlignment="1">
      <alignment/>
      <protection/>
    </xf>
    <xf numFmtId="0" fontId="8" fillId="0" borderId="30" xfId="0" applyFont="1" applyBorder="1" applyAlignment="1">
      <alignment horizontal="center"/>
    </xf>
    <xf numFmtId="0" fontId="8" fillId="0" borderId="16" xfId="0" applyFont="1" applyFill="1" applyBorder="1" applyAlignment="1">
      <alignment horizontal="center" wrapText="1"/>
    </xf>
    <xf numFmtId="0" fontId="8" fillId="0" borderId="18" xfId="0" applyFont="1" applyFill="1" applyBorder="1" applyAlignment="1">
      <alignment horizontal="center" wrapText="1"/>
    </xf>
    <xf numFmtId="0" fontId="4" fillId="0" borderId="13" xfId="0" applyFont="1" applyFill="1" applyBorder="1" applyAlignment="1">
      <alignment horizontal="center" vertical="center" wrapText="1"/>
    </xf>
    <xf numFmtId="0" fontId="4" fillId="0" borderId="2" xfId="0" applyFont="1" applyBorder="1" applyAlignment="1">
      <alignment horizontal="center"/>
    </xf>
    <xf numFmtId="0" fontId="4" fillId="0" borderId="8" xfId="0" applyFont="1" applyBorder="1" applyAlignment="1">
      <alignment horizontal="center"/>
    </xf>
    <xf numFmtId="0" fontId="4" fillId="0" borderId="8" xfId="0" applyFont="1" applyBorder="1" applyAlignment="1">
      <alignment horizontal="center" vertical="center"/>
    </xf>
    <xf numFmtId="172" fontId="0" fillId="0" borderId="8" xfId="0" applyNumberFormat="1" applyBorder="1" applyAlignment="1">
      <alignment vertical="center"/>
    </xf>
    <xf numFmtId="0" fontId="0" fillId="4" borderId="31" xfId="0" applyFill="1" applyBorder="1" applyAlignment="1">
      <alignment/>
    </xf>
    <xf numFmtId="0" fontId="15" fillId="0" borderId="10" xfId="0" applyFont="1" applyFill="1" applyBorder="1" applyAlignment="1" applyProtection="1">
      <alignment horizontal="right" vertical="center"/>
      <protection hidden="1"/>
    </xf>
    <xf numFmtId="4" fontId="15" fillId="0" borderId="10" xfId="0" applyNumberFormat="1" applyFont="1" applyFill="1" applyBorder="1" applyAlignment="1" applyProtection="1">
      <alignment vertical="center"/>
      <protection hidden="1"/>
    </xf>
    <xf numFmtId="2" fontId="15" fillId="0" borderId="10" xfId="0" applyNumberFormat="1" applyFont="1" applyFill="1" applyBorder="1" applyAlignment="1" applyProtection="1">
      <alignment vertical="center"/>
      <protection hidden="1"/>
    </xf>
    <xf numFmtId="0" fontId="26" fillId="3" borderId="9" xfId="20" applyFont="1" applyFill="1" applyBorder="1" applyAlignment="1">
      <alignment vertical="center"/>
    </xf>
    <xf numFmtId="0" fontId="15" fillId="4" borderId="18" xfId="0" applyFont="1" applyFill="1" applyBorder="1" applyAlignment="1">
      <alignment horizontal="center" wrapText="1"/>
    </xf>
    <xf numFmtId="0" fontId="0" fillId="0" borderId="8" xfId="0" applyFill="1" applyBorder="1" applyAlignment="1">
      <alignment/>
    </xf>
    <xf numFmtId="0" fontId="7" fillId="4" borderId="32"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33" xfId="0" applyFont="1" applyFill="1" applyBorder="1" applyAlignment="1">
      <alignment vertical="center" wrapText="1"/>
    </xf>
    <xf numFmtId="0" fontId="26" fillId="3" borderId="34" xfId="20" applyFont="1" applyFill="1" applyBorder="1" applyAlignment="1">
      <alignment vertical="center"/>
    </xf>
    <xf numFmtId="0" fontId="39" fillId="0" borderId="34" xfId="20" applyFont="1" applyBorder="1" applyAlignment="1">
      <alignment vertical="center"/>
    </xf>
    <xf numFmtId="0" fontId="4" fillId="0" borderId="34" xfId="0" applyFont="1" applyFill="1" applyBorder="1" applyAlignment="1">
      <alignment vertical="center" wrapText="1"/>
    </xf>
    <xf numFmtId="185" fontId="28" fillId="0" borderId="9" xfId="0" applyNumberFormat="1" applyFont="1" applyFill="1" applyBorder="1" applyAlignment="1">
      <alignment wrapText="1"/>
    </xf>
    <xf numFmtId="0" fontId="12" fillId="5" borderId="35" xfId="0" applyFont="1" applyFill="1" applyBorder="1" applyAlignment="1">
      <alignment horizontal="left"/>
    </xf>
    <xf numFmtId="0" fontId="13" fillId="5" borderId="36" xfId="0" applyFont="1" applyFill="1" applyBorder="1" applyAlignment="1">
      <alignment horizontal="left"/>
    </xf>
    <xf numFmtId="0" fontId="21" fillId="4" borderId="37" xfId="21" applyFont="1" applyFill="1" applyBorder="1" applyAlignment="1">
      <alignment vertical="center"/>
      <protection/>
    </xf>
    <xf numFmtId="0" fontId="0" fillId="0" borderId="37" xfId="21" applyBorder="1" applyAlignment="1">
      <alignment vertical="center"/>
      <protection/>
    </xf>
    <xf numFmtId="0" fontId="0" fillId="0" borderId="38" xfId="21" applyBorder="1" applyAlignment="1">
      <alignment vertical="center"/>
      <protection/>
    </xf>
    <xf numFmtId="0" fontId="0" fillId="0" borderId="39" xfId="21" applyBorder="1" applyAlignment="1">
      <alignment vertical="center"/>
      <protection/>
    </xf>
    <xf numFmtId="0" fontId="0" fillId="0" borderId="28" xfId="21" applyBorder="1" applyAlignment="1">
      <alignment vertical="center"/>
      <protection/>
    </xf>
    <xf numFmtId="0" fontId="18" fillId="4" borderId="12" xfId="21" applyFont="1" applyFill="1" applyBorder="1" applyAlignment="1">
      <alignment horizontal="center" vertical="center"/>
      <protection/>
    </xf>
    <xf numFmtId="0" fontId="0" fillId="0" borderId="40" xfId="21" applyBorder="1" applyAlignment="1">
      <alignment/>
      <protection/>
    </xf>
    <xf numFmtId="0" fontId="26" fillId="3" borderId="41" xfId="20" applyFont="1" applyFill="1" applyBorder="1" applyAlignment="1">
      <alignment vertical="center"/>
    </xf>
    <xf numFmtId="0" fontId="39" fillId="0" borderId="10" xfId="21" applyFont="1" applyBorder="1" applyAlignment="1">
      <alignment/>
      <protection/>
    </xf>
    <xf numFmtId="0" fontId="17" fillId="0" borderId="7" xfId="20" applyFont="1" applyFill="1" applyBorder="1" applyAlignment="1">
      <alignment horizontal="left" vertical="center"/>
    </xf>
    <xf numFmtId="0" fontId="16" fillId="0" borderId="7" xfId="0" applyFont="1" applyFill="1" applyBorder="1" applyAlignment="1">
      <alignment/>
    </xf>
    <xf numFmtId="0" fontId="0" fillId="0" borderId="7" xfId="0" applyBorder="1" applyAlignment="1">
      <alignment/>
    </xf>
    <xf numFmtId="0" fontId="14" fillId="4" borderId="39" xfId="21" applyFont="1" applyFill="1" applyBorder="1" applyAlignment="1">
      <alignment vertical="center"/>
      <protection/>
    </xf>
    <xf numFmtId="0" fontId="0" fillId="0" borderId="39" xfId="21" applyFont="1" applyBorder="1" applyAlignment="1">
      <alignment vertical="center"/>
      <protection/>
    </xf>
    <xf numFmtId="0" fontId="0" fillId="0" borderId="28" xfId="21" applyFont="1" applyBorder="1" applyAlignment="1">
      <alignment vertical="center"/>
      <protection/>
    </xf>
    <xf numFmtId="0" fontId="26" fillId="3" borderId="8" xfId="20" applyFont="1" applyFill="1" applyBorder="1" applyAlignment="1">
      <alignment vertical="center"/>
    </xf>
    <xf numFmtId="0" fontId="39" fillId="0" borderId="2" xfId="20" applyFont="1" applyBorder="1" applyAlignment="1">
      <alignment/>
    </xf>
    <xf numFmtId="0" fontId="26" fillId="3" borderId="42" xfId="20" applyFont="1" applyFill="1" applyBorder="1" applyAlignment="1">
      <alignment horizontal="left" vertical="top"/>
    </xf>
    <xf numFmtId="0" fontId="39" fillId="3" borderId="8" xfId="20" applyFont="1" applyFill="1" applyBorder="1" applyAlignment="1">
      <alignment horizontal="left" vertical="top"/>
    </xf>
    <xf numFmtId="0" fontId="4" fillId="0" borderId="43"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4" fillId="0" borderId="46" xfId="0" applyFont="1" applyBorder="1" applyAlignment="1" applyProtection="1">
      <alignment horizontal="left" vertical="top" wrapText="1"/>
      <protection locked="0"/>
    </xf>
    <xf numFmtId="0" fontId="4" fillId="0" borderId="47" xfId="0" applyFont="1" applyBorder="1" applyAlignment="1" applyProtection="1">
      <alignment horizontal="left" vertical="top" wrapText="1"/>
      <protection locked="0"/>
    </xf>
    <xf numFmtId="0" fontId="4" fillId="0" borderId="48" xfId="0" applyFont="1" applyBorder="1" applyAlignment="1" applyProtection="1">
      <alignment horizontal="left" vertical="top" wrapText="1"/>
      <protection locked="0"/>
    </xf>
    <xf numFmtId="0" fontId="12" fillId="5" borderId="49" xfId="0" applyFont="1" applyFill="1" applyBorder="1" applyAlignment="1">
      <alignment horizontal="left"/>
    </xf>
    <xf numFmtId="0" fontId="30" fillId="4" borderId="50" xfId="21" applyFont="1" applyFill="1" applyBorder="1" applyAlignment="1">
      <alignment horizontal="left" vertical="center"/>
      <protection/>
    </xf>
    <xf numFmtId="0" fontId="30" fillId="4" borderId="11" xfId="21" applyFont="1" applyFill="1" applyBorder="1" applyAlignment="1">
      <alignment horizontal="left" vertical="center"/>
      <protection/>
    </xf>
    <xf numFmtId="0" fontId="13" fillId="5" borderId="36" xfId="0" applyFont="1" applyFill="1" applyBorder="1" applyAlignment="1">
      <alignment horizontal="left" vertical="center"/>
    </xf>
    <xf numFmtId="0" fontId="13" fillId="5" borderId="35" xfId="0" applyFont="1" applyFill="1" applyBorder="1" applyAlignment="1">
      <alignment horizontal="left" vertical="center"/>
    </xf>
    <xf numFmtId="0" fontId="13" fillId="5" borderId="49" xfId="0" applyFont="1" applyFill="1" applyBorder="1" applyAlignment="1">
      <alignment horizontal="left" vertical="center"/>
    </xf>
    <xf numFmtId="0" fontId="13" fillId="5" borderId="36" xfId="0" applyFont="1" applyFill="1" applyBorder="1" applyAlignment="1">
      <alignment horizontal="left" vertical="center" wrapText="1"/>
    </xf>
    <xf numFmtId="0" fontId="12" fillId="5" borderId="35" xfId="0" applyFont="1" applyFill="1" applyBorder="1" applyAlignment="1">
      <alignment horizontal="left" vertical="center" wrapText="1"/>
    </xf>
    <xf numFmtId="0" fontId="12" fillId="5" borderId="49" xfId="0" applyFont="1" applyFill="1" applyBorder="1" applyAlignment="1">
      <alignment horizontal="left" vertical="center" wrapText="1"/>
    </xf>
    <xf numFmtId="0" fontId="13" fillId="5" borderId="51" xfId="0" applyFont="1" applyFill="1" applyBorder="1" applyAlignment="1">
      <alignment horizontal="left"/>
    </xf>
    <xf numFmtId="0" fontId="13" fillId="5" borderId="52" xfId="0" applyFont="1" applyFill="1" applyBorder="1" applyAlignment="1">
      <alignment horizontal="left"/>
    </xf>
    <xf numFmtId="0" fontId="13" fillId="5" borderId="53" xfId="0" applyFont="1" applyFill="1" applyBorder="1" applyAlignment="1">
      <alignment horizontal="left"/>
    </xf>
    <xf numFmtId="0" fontId="0" fillId="5" borderId="35" xfId="0" applyFill="1" applyBorder="1" applyAlignment="1">
      <alignment/>
    </xf>
    <xf numFmtId="0" fontId="0" fillId="5" borderId="49" xfId="0" applyFill="1" applyBorder="1" applyAlignment="1">
      <alignment/>
    </xf>
    <xf numFmtId="0" fontId="0" fillId="5" borderId="36" xfId="0" applyFill="1" applyBorder="1" applyAlignment="1">
      <alignment/>
    </xf>
    <xf numFmtId="0" fontId="37" fillId="4" borderId="54" xfId="0" applyFont="1" applyFill="1" applyBorder="1" applyAlignment="1">
      <alignment horizontal="left" vertical="top" wrapText="1"/>
    </xf>
    <xf numFmtId="0" fontId="37" fillId="4" borderId="55" xfId="0" applyFont="1" applyFill="1" applyBorder="1" applyAlignment="1">
      <alignment horizontal="left" vertical="top" wrapText="1"/>
    </xf>
    <xf numFmtId="0" fontId="4" fillId="0" borderId="7" xfId="0" applyFont="1" applyBorder="1" applyAlignment="1">
      <alignment/>
    </xf>
    <xf numFmtId="0" fontId="0" fillId="0" borderId="10" xfId="0" applyBorder="1" applyAlignment="1">
      <alignment/>
    </xf>
    <xf numFmtId="0" fontId="7" fillId="4" borderId="15" xfId="0" applyFont="1" applyFill="1" applyBorder="1" applyAlignment="1">
      <alignment horizontal="left" vertical="center"/>
    </xf>
    <xf numFmtId="0" fontId="7" fillId="4" borderId="56" xfId="0" applyFont="1" applyFill="1" applyBorder="1" applyAlignment="1">
      <alignment horizontal="left" vertical="center"/>
    </xf>
    <xf numFmtId="0" fontId="7" fillId="4" borderId="3" xfId="0" applyFont="1" applyFill="1" applyBorder="1" applyAlignment="1">
      <alignment horizontal="left" vertical="center"/>
    </xf>
    <xf numFmtId="0" fontId="7" fillId="4" borderId="57" xfId="0" applyFont="1" applyFill="1" applyBorder="1" applyAlignment="1">
      <alignment horizontal="left" vertical="center"/>
    </xf>
    <xf numFmtId="0" fontId="6" fillId="0" borderId="3" xfId="20" applyFont="1" applyBorder="1" applyAlignment="1" applyProtection="1">
      <alignment horizontal="right" vertical="center"/>
      <protection/>
    </xf>
    <xf numFmtId="0" fontId="6" fillId="0" borderId="3" xfId="20" applyFont="1" applyBorder="1" applyAlignment="1" applyProtection="1">
      <alignment horizontal="right"/>
      <protection/>
    </xf>
    <xf numFmtId="0" fontId="6" fillId="0" borderId="6" xfId="20" applyFont="1" applyBorder="1" applyAlignment="1" applyProtection="1">
      <alignment horizontal="right"/>
      <protection/>
    </xf>
    <xf numFmtId="0" fontId="4" fillId="3" borderId="40" xfId="0" applyFont="1" applyFill="1" applyBorder="1" applyAlignment="1">
      <alignment horizontal="center"/>
    </xf>
    <xf numFmtId="0" fontId="4" fillId="3" borderId="58" xfId="0" applyFont="1" applyFill="1" applyBorder="1" applyAlignment="1">
      <alignment horizontal="center"/>
    </xf>
    <xf numFmtId="0" fontId="17" fillId="4" borderId="30" xfId="20" applyFont="1" applyFill="1" applyBorder="1" applyAlignment="1">
      <alignment horizontal="left" vertical="center"/>
    </xf>
    <xf numFmtId="0" fontId="7" fillId="0" borderId="28" xfId="20" applyFont="1" applyBorder="1" applyAlignment="1">
      <alignment horizontal="left" vertical="center"/>
    </xf>
    <xf numFmtId="0" fontId="13" fillId="5" borderId="59" xfId="0" applyFont="1" applyFill="1" applyBorder="1" applyAlignment="1">
      <alignment horizontal="left" vertical="center"/>
    </xf>
    <xf numFmtId="0" fontId="0" fillId="5" borderId="60" xfId="0" applyFill="1" applyBorder="1" applyAlignment="1">
      <alignment/>
    </xf>
    <xf numFmtId="0" fontId="0" fillId="5" borderId="61" xfId="0" applyFill="1" applyBorder="1" applyAlignment="1">
      <alignment/>
    </xf>
    <xf numFmtId="0" fontId="4" fillId="0" borderId="62"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64" xfId="0" applyFont="1" applyBorder="1" applyAlignment="1" applyProtection="1">
      <alignment horizontal="left" vertical="top" wrapText="1"/>
      <protection locked="0"/>
    </xf>
    <xf numFmtId="0" fontId="14" fillId="0" borderId="3" xfId="0" applyFont="1" applyFill="1" applyBorder="1" applyAlignment="1" applyProtection="1">
      <alignment horizontal="center"/>
      <protection hidden="1"/>
    </xf>
    <xf numFmtId="0" fontId="14" fillId="0" borderId="2" xfId="0" applyFont="1" applyFill="1" applyBorder="1" applyAlignment="1" applyProtection="1">
      <alignment horizontal="center"/>
      <protection hidden="1"/>
    </xf>
    <xf numFmtId="0" fontId="17" fillId="0" borderId="41" xfId="20" applyFont="1" applyBorder="1" applyAlignment="1">
      <alignment horizontal="center" vertical="center"/>
    </xf>
    <xf numFmtId="0" fontId="17" fillId="0" borderId="10" xfId="20" applyFont="1" applyBorder="1" applyAlignment="1">
      <alignment horizontal="center" vertical="center"/>
    </xf>
    <xf numFmtId="0" fontId="17" fillId="0" borderId="7" xfId="20" applyFont="1" applyBorder="1" applyAlignment="1">
      <alignment horizontal="center" vertical="center"/>
    </xf>
    <xf numFmtId="0" fontId="14" fillId="0" borderId="2" xfId="0" applyFont="1" applyBorder="1" applyAlignment="1" applyProtection="1">
      <alignment horizontal="center"/>
      <protection hidden="1"/>
    </xf>
    <xf numFmtId="0" fontId="7" fillId="4" borderId="39" xfId="20" applyFont="1" applyFill="1" applyBorder="1" applyAlignment="1">
      <alignment horizontal="left" vertical="center"/>
    </xf>
    <xf numFmtId="0" fontId="7" fillId="4" borderId="28" xfId="20" applyFont="1" applyFill="1" applyBorder="1" applyAlignment="1">
      <alignment horizontal="left" vertical="center"/>
    </xf>
    <xf numFmtId="185" fontId="14" fillId="0" borderId="65" xfId="0" applyNumberFormat="1" applyFont="1" applyBorder="1" applyAlignment="1">
      <alignment horizontal="center"/>
    </xf>
    <xf numFmtId="185" fontId="14" fillId="0" borderId="0" xfId="0" applyNumberFormat="1" applyFont="1" applyBorder="1" applyAlignment="1">
      <alignment horizontal="center"/>
    </xf>
    <xf numFmtId="185" fontId="14" fillId="0" borderId="58" xfId="0" applyNumberFormat="1" applyFont="1" applyBorder="1" applyAlignment="1">
      <alignment horizontal="center"/>
    </xf>
    <xf numFmtId="0" fontId="4" fillId="0" borderId="66" xfId="0" applyFont="1" applyFill="1" applyBorder="1" applyAlignment="1" applyProtection="1">
      <alignment horizontal="center" vertical="top" wrapText="1"/>
      <protection/>
    </xf>
    <xf numFmtId="0" fontId="4" fillId="0" borderId="67"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0" fillId="0" borderId="65" xfId="0" applyBorder="1" applyAlignment="1">
      <alignment/>
    </xf>
    <xf numFmtId="0" fontId="0" fillId="0" borderId="58" xfId="0" applyBorder="1" applyAlignment="1">
      <alignment/>
    </xf>
    <xf numFmtId="0" fontId="4" fillId="5" borderId="13"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68"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18" fillId="4" borderId="39" xfId="0" applyFont="1" applyFill="1" applyBorder="1" applyAlignment="1">
      <alignment vertical="center"/>
    </xf>
    <xf numFmtId="0" fontId="0" fillId="0" borderId="39" xfId="0" applyBorder="1" applyAlignment="1">
      <alignment/>
    </xf>
    <xf numFmtId="0" fontId="0" fillId="0" borderId="28" xfId="0" applyBorder="1" applyAlignment="1">
      <alignment/>
    </xf>
    <xf numFmtId="0" fontId="21" fillId="4" borderId="2" xfId="0" applyFont="1" applyFill="1" applyBorder="1" applyAlignment="1">
      <alignment vertical="center"/>
    </xf>
    <xf numFmtId="0" fontId="0" fillId="0" borderId="2" xfId="0" applyBorder="1" applyAlignment="1">
      <alignment vertical="center"/>
    </xf>
    <xf numFmtId="0" fontId="0" fillId="0" borderId="69"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4" fillId="5" borderId="70" xfId="0" applyFont="1" applyFill="1" applyBorder="1" applyAlignment="1">
      <alignment horizontal="center" vertical="center" wrapText="1"/>
    </xf>
    <xf numFmtId="0" fontId="8" fillId="2" borderId="10" xfId="0" applyFont="1" applyFill="1" applyBorder="1" applyAlignment="1" applyProtection="1">
      <alignment vertical="center"/>
      <protection/>
    </xf>
    <xf numFmtId="0" fontId="8" fillId="0" borderId="10" xfId="0" applyFont="1" applyBorder="1" applyAlignment="1">
      <alignment vertical="center"/>
    </xf>
    <xf numFmtId="0" fontId="26" fillId="3" borderId="6" xfId="20" applyFont="1" applyFill="1" applyBorder="1" applyAlignment="1">
      <alignment vertical="top"/>
    </xf>
    <xf numFmtId="0" fontId="26" fillId="3" borderId="9" xfId="20" applyFont="1" applyFill="1" applyBorder="1" applyAlignment="1">
      <alignment vertical="top"/>
    </xf>
    <xf numFmtId="0" fontId="39" fillId="0" borderId="8" xfId="20" applyFont="1" applyBorder="1" applyAlignment="1">
      <alignment vertical="top"/>
    </xf>
    <xf numFmtId="0" fontId="40" fillId="0" borderId="8" xfId="20" applyFont="1" applyBorder="1" applyAlignment="1">
      <alignment vertical="top"/>
    </xf>
    <xf numFmtId="0" fontId="40" fillId="0" borderId="2" xfId="20" applyFont="1" applyBorder="1" applyAlignment="1">
      <alignment/>
    </xf>
    <xf numFmtId="0" fontId="8" fillId="2" borderId="15" xfId="0" applyFont="1" applyFill="1" applyBorder="1" applyAlignment="1" applyProtection="1">
      <alignment vertical="center"/>
      <protection/>
    </xf>
    <xf numFmtId="0" fontId="8" fillId="0" borderId="15" xfId="0" applyFont="1" applyBorder="1" applyAlignment="1">
      <alignment vertical="center"/>
    </xf>
    <xf numFmtId="0" fontId="8" fillId="0" borderId="71" xfId="0" applyFont="1" applyBorder="1" applyAlignment="1">
      <alignment vertical="center"/>
    </xf>
    <xf numFmtId="0" fontId="21" fillId="4" borderId="72" xfId="0" applyFont="1" applyFill="1" applyBorder="1" applyAlignment="1">
      <alignment vertical="center"/>
    </xf>
    <xf numFmtId="0" fontId="0" fillId="0" borderId="72" xfId="0" applyBorder="1" applyAlignment="1">
      <alignment vertical="center"/>
    </xf>
    <xf numFmtId="0" fontId="0" fillId="0" borderId="55" xfId="0" applyBorder="1" applyAlignment="1">
      <alignment vertical="center"/>
    </xf>
    <xf numFmtId="0" fontId="0" fillId="0" borderId="39" xfId="0" applyBorder="1" applyAlignment="1">
      <alignment vertical="center"/>
    </xf>
    <xf numFmtId="0" fontId="0" fillId="0" borderId="28" xfId="0" applyBorder="1" applyAlignment="1">
      <alignment vertical="center"/>
    </xf>
    <xf numFmtId="0" fontId="5" fillId="0" borderId="73" xfId="0" applyFont="1" applyFill="1" applyBorder="1" applyAlignment="1">
      <alignment horizontal="center" vertical="top" wrapText="1"/>
    </xf>
    <xf numFmtId="0" fontId="5" fillId="0" borderId="74" xfId="0" applyFont="1" applyFill="1" applyBorder="1" applyAlignment="1">
      <alignment horizontal="center" vertical="top" wrapText="1"/>
    </xf>
    <xf numFmtId="0" fontId="5" fillId="0" borderId="75" xfId="0" applyFont="1" applyFill="1" applyBorder="1" applyAlignment="1">
      <alignment horizontal="center" vertical="top" wrapText="1"/>
    </xf>
    <xf numFmtId="0" fontId="5" fillId="0" borderId="76" xfId="0" applyFont="1" applyFill="1" applyBorder="1" applyAlignment="1">
      <alignment horizontal="center" vertical="top" wrapText="1"/>
    </xf>
    <xf numFmtId="0" fontId="5" fillId="0" borderId="77" xfId="0" applyFont="1" applyFill="1" applyBorder="1" applyAlignment="1">
      <alignment horizontal="center" vertical="top" wrapText="1"/>
    </xf>
    <xf numFmtId="0" fontId="5" fillId="0" borderId="78" xfId="0" applyFont="1" applyFill="1" applyBorder="1" applyAlignment="1">
      <alignment horizontal="center" vertical="top" wrapText="1"/>
    </xf>
    <xf numFmtId="0" fontId="35" fillId="0" borderId="46" xfId="0" applyFont="1" applyBorder="1" applyAlignment="1" applyProtection="1">
      <alignment horizontal="left" vertical="top" wrapText="1"/>
      <protection locked="0"/>
    </xf>
    <xf numFmtId="0" fontId="35" fillId="0" borderId="47" xfId="0" applyFont="1" applyBorder="1" applyAlignment="1" applyProtection="1">
      <alignment horizontal="left" vertical="top" wrapText="1"/>
      <protection locked="0"/>
    </xf>
    <xf numFmtId="0" fontId="35" fillId="0" borderId="48" xfId="0" applyFont="1" applyBorder="1" applyAlignment="1" applyProtection="1">
      <alignment horizontal="left" vertical="top"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Updated Alloy Calculator 4.10.200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20</xdr:row>
      <xdr:rowOff>57150</xdr:rowOff>
    </xdr:from>
    <xdr:to>
      <xdr:col>1</xdr:col>
      <xdr:colOff>523875</xdr:colOff>
      <xdr:row>20</xdr:row>
      <xdr:rowOff>142875</xdr:rowOff>
    </xdr:to>
    <xdr:sp>
      <xdr:nvSpPr>
        <xdr:cNvPr id="1" name="AutoShape 3"/>
        <xdr:cNvSpPr>
          <a:spLocks/>
        </xdr:cNvSpPr>
      </xdr:nvSpPr>
      <xdr:spPr>
        <a:xfrm>
          <a:off x="1962150" y="3762375"/>
          <a:ext cx="123825" cy="85725"/>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36</xdr:row>
      <xdr:rowOff>0</xdr:rowOff>
    </xdr:from>
    <xdr:to>
      <xdr:col>1</xdr:col>
      <xdr:colOff>523875</xdr:colOff>
      <xdr:row>36</xdr:row>
      <xdr:rowOff>0</xdr:rowOff>
    </xdr:to>
    <xdr:sp>
      <xdr:nvSpPr>
        <xdr:cNvPr id="2" name="AutoShape 8"/>
        <xdr:cNvSpPr>
          <a:spLocks/>
        </xdr:cNvSpPr>
      </xdr:nvSpPr>
      <xdr:spPr>
        <a:xfrm>
          <a:off x="1962150" y="6867525"/>
          <a:ext cx="123825" cy="0"/>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36</xdr:row>
      <xdr:rowOff>0</xdr:rowOff>
    </xdr:from>
    <xdr:to>
      <xdr:col>1</xdr:col>
      <xdr:colOff>514350</xdr:colOff>
      <xdr:row>36</xdr:row>
      <xdr:rowOff>0</xdr:rowOff>
    </xdr:to>
    <xdr:sp>
      <xdr:nvSpPr>
        <xdr:cNvPr id="3" name="AutoShape 37"/>
        <xdr:cNvSpPr>
          <a:spLocks/>
        </xdr:cNvSpPr>
      </xdr:nvSpPr>
      <xdr:spPr>
        <a:xfrm>
          <a:off x="1952625" y="6867525"/>
          <a:ext cx="123825" cy="0"/>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38</xdr:row>
      <xdr:rowOff>66675</xdr:rowOff>
    </xdr:from>
    <xdr:to>
      <xdr:col>1</xdr:col>
      <xdr:colOff>523875</xdr:colOff>
      <xdr:row>38</xdr:row>
      <xdr:rowOff>152400</xdr:rowOff>
    </xdr:to>
    <xdr:sp>
      <xdr:nvSpPr>
        <xdr:cNvPr id="4" name="AutoShape 43"/>
        <xdr:cNvSpPr>
          <a:spLocks/>
        </xdr:cNvSpPr>
      </xdr:nvSpPr>
      <xdr:spPr>
        <a:xfrm>
          <a:off x="1962150" y="7162800"/>
          <a:ext cx="123825" cy="85725"/>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20</xdr:row>
      <xdr:rowOff>57150</xdr:rowOff>
    </xdr:from>
    <xdr:to>
      <xdr:col>3</xdr:col>
      <xdr:colOff>533400</xdr:colOff>
      <xdr:row>20</xdr:row>
      <xdr:rowOff>142875</xdr:rowOff>
    </xdr:to>
    <xdr:sp>
      <xdr:nvSpPr>
        <xdr:cNvPr id="5" name="AutoShape 63"/>
        <xdr:cNvSpPr>
          <a:spLocks/>
        </xdr:cNvSpPr>
      </xdr:nvSpPr>
      <xdr:spPr>
        <a:xfrm>
          <a:off x="3619500" y="3762375"/>
          <a:ext cx="123825" cy="85725"/>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1009650</xdr:colOff>
      <xdr:row>6</xdr:row>
      <xdr:rowOff>47625</xdr:rowOff>
    </xdr:from>
    <xdr:to>
      <xdr:col>0</xdr:col>
      <xdr:colOff>1095375</xdr:colOff>
      <xdr:row>6</xdr:row>
      <xdr:rowOff>47625</xdr:rowOff>
    </xdr:to>
    <xdr:sp>
      <xdr:nvSpPr>
        <xdr:cNvPr id="6" name="AutoShape 108"/>
        <xdr:cNvSpPr>
          <a:spLocks/>
        </xdr:cNvSpPr>
      </xdr:nvSpPr>
      <xdr:spPr>
        <a:xfrm rot="16200000">
          <a:off x="1009650" y="1190625"/>
          <a:ext cx="85725" cy="0"/>
        </a:xfrm>
        <a:prstGeom prst="flowChartMerg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1171575</xdr:colOff>
      <xdr:row>6</xdr:row>
      <xdr:rowOff>47625</xdr:rowOff>
    </xdr:from>
    <xdr:to>
      <xdr:col>0</xdr:col>
      <xdr:colOff>1257300</xdr:colOff>
      <xdr:row>6</xdr:row>
      <xdr:rowOff>47625</xdr:rowOff>
    </xdr:to>
    <xdr:sp>
      <xdr:nvSpPr>
        <xdr:cNvPr id="7" name="AutoShape 109"/>
        <xdr:cNvSpPr>
          <a:spLocks/>
        </xdr:cNvSpPr>
      </xdr:nvSpPr>
      <xdr:spPr>
        <a:xfrm rot="16200000">
          <a:off x="1171575" y="1190625"/>
          <a:ext cx="85725" cy="0"/>
        </a:xfrm>
        <a:prstGeom prst="flowChartMerge">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ffff</a:t>
          </a:r>
        </a:p>
      </xdr:txBody>
    </xdr:sp>
    <xdr:clientData/>
  </xdr:twoCellAnchor>
  <xdr:twoCellAnchor>
    <xdr:from>
      <xdr:col>0</xdr:col>
      <xdr:colOff>1333500</xdr:colOff>
      <xdr:row>6</xdr:row>
      <xdr:rowOff>47625</xdr:rowOff>
    </xdr:from>
    <xdr:to>
      <xdr:col>0</xdr:col>
      <xdr:colOff>1419225</xdr:colOff>
      <xdr:row>6</xdr:row>
      <xdr:rowOff>47625</xdr:rowOff>
    </xdr:to>
    <xdr:sp>
      <xdr:nvSpPr>
        <xdr:cNvPr id="8" name="AutoShape 110"/>
        <xdr:cNvSpPr>
          <a:spLocks/>
        </xdr:cNvSpPr>
      </xdr:nvSpPr>
      <xdr:spPr>
        <a:xfrm rot="16200000">
          <a:off x="1333500" y="1190625"/>
          <a:ext cx="85725" cy="0"/>
        </a:xfrm>
        <a:prstGeom prst="flowChartMerg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6</xdr:row>
      <xdr:rowOff>0</xdr:rowOff>
    </xdr:from>
    <xdr:to>
      <xdr:col>0</xdr:col>
      <xdr:colOff>971550</xdr:colOff>
      <xdr:row>6</xdr:row>
      <xdr:rowOff>0</xdr:rowOff>
    </xdr:to>
    <xdr:sp>
      <xdr:nvSpPr>
        <xdr:cNvPr id="1" name="AutoShape 1"/>
        <xdr:cNvSpPr>
          <a:spLocks/>
        </xdr:cNvSpPr>
      </xdr:nvSpPr>
      <xdr:spPr>
        <a:xfrm>
          <a:off x="847725" y="1162050"/>
          <a:ext cx="123825" cy="0"/>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847725</xdr:colOff>
      <xdr:row>6</xdr:row>
      <xdr:rowOff>0</xdr:rowOff>
    </xdr:from>
    <xdr:to>
      <xdr:col>0</xdr:col>
      <xdr:colOff>971550</xdr:colOff>
      <xdr:row>6</xdr:row>
      <xdr:rowOff>0</xdr:rowOff>
    </xdr:to>
    <xdr:sp>
      <xdr:nvSpPr>
        <xdr:cNvPr id="2" name="AutoShape 9"/>
        <xdr:cNvSpPr>
          <a:spLocks/>
        </xdr:cNvSpPr>
      </xdr:nvSpPr>
      <xdr:spPr>
        <a:xfrm>
          <a:off x="847725" y="1162050"/>
          <a:ext cx="123825" cy="0"/>
        </a:xfrm>
        <a:prstGeom prst="flowChartMerge">
          <a:avLst/>
        </a:prstGeom>
        <a:solidFill>
          <a:srgbClr val="6666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ilversmithing.com/mac/spotprices.htm" TargetMode="External" /><Relationship Id="rId2" Type="http://schemas.openxmlformats.org/officeDocument/2006/relationships/hyperlink" Target="http://www.silversmithing.com/jeffherman/mac/spotprices.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lversmithing.com/jeffherman/mac/spotprices.ht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53"/>
  <sheetViews>
    <sheetView tabSelected="1" workbookViewId="0" topLeftCell="A1">
      <selection activeCell="E25" sqref="E25:G26"/>
    </sheetView>
  </sheetViews>
  <sheetFormatPr defaultColWidth="9.140625" defaultRowHeight="12.75" zeroHeight="1"/>
  <cols>
    <col min="1" max="1" width="23.421875" style="3" customWidth="1"/>
    <col min="2" max="2" width="13.00390625" style="3" customWidth="1"/>
    <col min="3" max="3" width="11.7109375" style="3" customWidth="1"/>
    <col min="4" max="4" width="13.421875" style="3" customWidth="1"/>
    <col min="5" max="5" width="26.57421875" style="3" customWidth="1"/>
    <col min="6" max="6" width="23.57421875" style="3" customWidth="1"/>
    <col min="7" max="7" width="25.8515625" style="3" customWidth="1"/>
    <col min="8" max="8" width="1.7109375" style="2" customWidth="1"/>
    <col min="9" max="10" width="1.7109375" style="3" customWidth="1"/>
    <col min="11" max="16384" width="0" style="3" hidden="1" customWidth="1"/>
  </cols>
  <sheetData>
    <row r="1" spans="1:9" s="63" customFormat="1" ht="15" customHeight="1">
      <c r="A1" s="156" t="s">
        <v>196</v>
      </c>
      <c r="B1" s="157"/>
      <c r="C1" s="157"/>
      <c r="D1" s="157"/>
      <c r="E1" s="158"/>
      <c r="F1" s="161"/>
      <c r="G1" s="162"/>
      <c r="H1" s="68"/>
      <c r="I1" s="62"/>
    </row>
    <row r="2" spans="1:8" s="63" customFormat="1" ht="15" customHeight="1">
      <c r="A2" s="159"/>
      <c r="B2" s="159"/>
      <c r="C2" s="159"/>
      <c r="D2" s="159"/>
      <c r="E2" s="160"/>
      <c r="F2" s="163" t="s">
        <v>185</v>
      </c>
      <c r="G2" s="164"/>
      <c r="H2" s="64"/>
    </row>
    <row r="3" spans="1:8" s="66" customFormat="1" ht="15" customHeight="1">
      <c r="A3" s="168" t="s">
        <v>176</v>
      </c>
      <c r="B3" s="169"/>
      <c r="C3" s="169"/>
      <c r="D3" s="169"/>
      <c r="E3" s="170"/>
      <c r="F3" s="37" t="s">
        <v>186</v>
      </c>
      <c r="G3" s="131"/>
      <c r="H3" s="65"/>
    </row>
    <row r="4" spans="1:8" s="66" customFormat="1" ht="15" customHeight="1">
      <c r="A4" s="168" t="s">
        <v>206</v>
      </c>
      <c r="B4" s="169"/>
      <c r="C4" s="169"/>
      <c r="D4" s="169"/>
      <c r="E4" s="170"/>
      <c r="F4" s="171" t="s">
        <v>187</v>
      </c>
      <c r="G4" s="172"/>
      <c r="H4" s="65"/>
    </row>
    <row r="5" spans="1:8" s="66" customFormat="1" ht="15" customHeight="1">
      <c r="A5" s="182" t="s">
        <v>66</v>
      </c>
      <c r="B5" s="182"/>
      <c r="C5" s="182"/>
      <c r="D5" s="182"/>
      <c r="E5" s="183"/>
      <c r="F5" s="173" t="s">
        <v>188</v>
      </c>
      <c r="G5" s="174"/>
      <c r="H5" s="65"/>
    </row>
    <row r="6" spans="1:8" s="5" customFormat="1" ht="15" customHeight="1">
      <c r="A6" s="165"/>
      <c r="B6" s="166"/>
      <c r="C6" s="167"/>
      <c r="D6" s="167"/>
      <c r="E6" s="167"/>
      <c r="F6" s="167"/>
      <c r="G6" s="167"/>
      <c r="H6" s="4"/>
    </row>
    <row r="7" spans="1:8" s="5" customFormat="1" ht="3.75" customHeight="1">
      <c r="A7" s="196" t="s">
        <v>203</v>
      </c>
      <c r="B7" s="36"/>
      <c r="C7" s="34"/>
      <c r="D7" s="34"/>
      <c r="E7" s="34"/>
      <c r="F7" s="34"/>
      <c r="G7" s="140"/>
      <c r="H7" s="139"/>
    </row>
    <row r="8" spans="1:8" ht="15" customHeight="1">
      <c r="A8" s="196"/>
      <c r="B8" s="190" t="s">
        <v>178</v>
      </c>
      <c r="C8" s="191"/>
      <c r="D8" s="191"/>
      <c r="E8" s="191"/>
      <c r="F8" s="191"/>
      <c r="G8" s="192"/>
      <c r="H8" s="30"/>
    </row>
    <row r="9" spans="1:8" ht="15" customHeight="1">
      <c r="A9" s="196"/>
      <c r="B9" s="187" t="s">
        <v>201</v>
      </c>
      <c r="C9" s="193"/>
      <c r="D9" s="193"/>
      <c r="E9" s="193"/>
      <c r="F9" s="193"/>
      <c r="G9" s="194"/>
      <c r="H9" s="30"/>
    </row>
    <row r="10" spans="1:8" ht="15" customHeight="1">
      <c r="A10" s="196"/>
      <c r="B10" s="195"/>
      <c r="C10" s="193"/>
      <c r="D10" s="193"/>
      <c r="E10" s="193"/>
      <c r="F10" s="193"/>
      <c r="G10" s="194"/>
      <c r="H10" s="30"/>
    </row>
    <row r="11" spans="1:8" ht="15" customHeight="1">
      <c r="A11" s="196"/>
      <c r="B11" s="195"/>
      <c r="C11" s="193"/>
      <c r="D11" s="193"/>
      <c r="E11" s="193"/>
      <c r="F11" s="193"/>
      <c r="G11" s="194"/>
      <c r="H11" s="30"/>
    </row>
    <row r="12" spans="1:8" ht="15" customHeight="1">
      <c r="A12" s="196"/>
      <c r="B12" s="195"/>
      <c r="C12" s="193"/>
      <c r="D12" s="193"/>
      <c r="E12" s="193"/>
      <c r="F12" s="193"/>
      <c r="G12" s="194"/>
      <c r="H12" s="30"/>
    </row>
    <row r="13" spans="1:8" ht="15" customHeight="1">
      <c r="A13" s="196"/>
      <c r="B13" s="195"/>
      <c r="C13" s="193"/>
      <c r="D13" s="193"/>
      <c r="E13" s="193"/>
      <c r="F13" s="193"/>
      <c r="G13" s="194"/>
      <c r="H13" s="30"/>
    </row>
    <row r="14" spans="1:8" ht="15" customHeight="1">
      <c r="A14" s="197"/>
      <c r="B14" s="187" t="s">
        <v>193</v>
      </c>
      <c r="C14" s="188"/>
      <c r="D14" s="188"/>
      <c r="E14" s="188"/>
      <c r="F14" s="188"/>
      <c r="G14" s="189"/>
      <c r="H14" s="30"/>
    </row>
    <row r="15" spans="1:18" s="6" customFormat="1" ht="15" customHeight="1">
      <c r="A15" s="117"/>
      <c r="B15" s="184" t="s">
        <v>202</v>
      </c>
      <c r="C15" s="185"/>
      <c r="D15" s="185"/>
      <c r="E15" s="185"/>
      <c r="F15" s="185"/>
      <c r="G15" s="186"/>
      <c r="H15" s="27"/>
      <c r="R15" s="7"/>
    </row>
    <row r="16" spans="1:18" s="6" customFormat="1" ht="15" customHeight="1">
      <c r="A16" s="117"/>
      <c r="B16" s="155" t="s">
        <v>194</v>
      </c>
      <c r="C16" s="154"/>
      <c r="D16" s="154"/>
      <c r="E16" s="154"/>
      <c r="F16" s="154"/>
      <c r="G16" s="181"/>
      <c r="H16" s="45"/>
      <c r="R16" s="7"/>
    </row>
    <row r="17" spans="1:18" s="6" customFormat="1" ht="15" customHeight="1">
      <c r="A17" s="33"/>
      <c r="B17" s="184" t="s">
        <v>179</v>
      </c>
      <c r="C17" s="185"/>
      <c r="D17" s="185"/>
      <c r="E17" s="185"/>
      <c r="F17" s="185"/>
      <c r="G17" s="186"/>
      <c r="H17" s="27"/>
      <c r="R17" s="7"/>
    </row>
    <row r="18" spans="1:18" s="6" customFormat="1" ht="15" customHeight="1">
      <c r="A18" s="117"/>
      <c r="B18" s="211" t="s">
        <v>180</v>
      </c>
      <c r="C18" s="212"/>
      <c r="D18" s="212"/>
      <c r="E18" s="212"/>
      <c r="F18" s="212"/>
      <c r="G18" s="213"/>
      <c r="H18" s="27"/>
      <c r="R18" s="7"/>
    </row>
    <row r="19" spans="1:8" s="6" customFormat="1" ht="15" customHeight="1">
      <c r="A19" s="198"/>
      <c r="B19" s="167"/>
      <c r="C19" s="199"/>
      <c r="D19" s="167"/>
      <c r="E19" s="167"/>
      <c r="F19" s="167"/>
      <c r="G19" s="167"/>
      <c r="H19" s="8"/>
    </row>
    <row r="20" spans="1:8" s="6" customFormat="1" ht="18" customHeight="1">
      <c r="A20" s="209" t="s">
        <v>172</v>
      </c>
      <c r="B20" s="210"/>
      <c r="C20" s="153"/>
      <c r="D20" s="209" t="s">
        <v>175</v>
      </c>
      <c r="E20" s="223"/>
      <c r="F20" s="223"/>
      <c r="G20" s="224"/>
      <c r="H20" s="27"/>
    </row>
    <row r="21" spans="1:10" s="6" customFormat="1" ht="15">
      <c r="A21" s="231"/>
      <c r="B21" s="232"/>
      <c r="C21" s="14"/>
      <c r="D21" s="225"/>
      <c r="E21" s="226"/>
      <c r="F21" s="226"/>
      <c r="G21" s="227"/>
      <c r="H21" s="122"/>
      <c r="I21" s="121"/>
      <c r="J21" s="121"/>
    </row>
    <row r="22" spans="1:11" s="6" customFormat="1" ht="15.75" customHeight="1">
      <c r="A22" s="73" t="s">
        <v>132</v>
      </c>
      <c r="B22" s="71">
        <v>0</v>
      </c>
      <c r="C22" s="88">
        <f>(B22/100)*'Metal &amp; Alloy Data'!F15</f>
        <v>0</v>
      </c>
      <c r="D22" s="72">
        <v>0</v>
      </c>
      <c r="E22" s="228" t="s">
        <v>195</v>
      </c>
      <c r="F22" s="229"/>
      <c r="G22" s="230"/>
      <c r="H22" s="124">
        <f aca="true" t="shared" si="0" ref="H22:H34">C22*I22</f>
        <v>0</v>
      </c>
      <c r="I22" s="125">
        <f>D22/14.58</f>
        <v>0</v>
      </c>
      <c r="J22" s="126">
        <f>D22*B22/1114.58</f>
        <v>0</v>
      </c>
      <c r="K22" s="108"/>
    </row>
    <row r="23" spans="1:11" s="6" customFormat="1" ht="15.75">
      <c r="A23" s="73" t="s">
        <v>3</v>
      </c>
      <c r="B23" s="71">
        <v>7.5</v>
      </c>
      <c r="C23" s="88">
        <f>(B23/100)*'Metal &amp; Alloy Data'!F16</f>
        <v>0.35397600000000007</v>
      </c>
      <c r="D23" s="72">
        <v>3.86</v>
      </c>
      <c r="E23" s="175"/>
      <c r="F23" s="176"/>
      <c r="G23" s="177"/>
      <c r="H23" s="124">
        <f t="shared" si="0"/>
        <v>0.09371381069958849</v>
      </c>
      <c r="I23" s="125">
        <f>D23/14.58</f>
        <v>0.26474622770919065</v>
      </c>
      <c r="J23" s="126">
        <f>D23*B23/1114.58</f>
        <v>0.025973909454682483</v>
      </c>
      <c r="K23" s="108"/>
    </row>
    <row r="24" spans="1:11" s="6" customFormat="1" ht="15.75">
      <c r="A24" s="73" t="s">
        <v>9</v>
      </c>
      <c r="B24" s="71">
        <v>0</v>
      </c>
      <c r="C24" s="88">
        <f>(B24/100)*'Metal &amp; Alloy Data'!F17</f>
        <v>0</v>
      </c>
      <c r="D24" s="72">
        <v>0</v>
      </c>
      <c r="E24" s="178"/>
      <c r="F24" s="179"/>
      <c r="G24" s="180"/>
      <c r="H24" s="124">
        <f t="shared" si="0"/>
        <v>0</v>
      </c>
      <c r="I24" s="125">
        <f>D24/32.15</f>
        <v>0</v>
      </c>
      <c r="J24" s="126">
        <f>D24*B24/1132.15</f>
        <v>0</v>
      </c>
      <c r="K24" s="108"/>
    </row>
    <row r="25" spans="1:11" s="6" customFormat="1" ht="15.75">
      <c r="A25" s="73" t="s">
        <v>1</v>
      </c>
      <c r="B25" s="71">
        <v>0</v>
      </c>
      <c r="C25" s="88">
        <f>(B25/100)*'Metal &amp; Alloy Data'!F18</f>
        <v>0</v>
      </c>
      <c r="D25" s="72">
        <v>0</v>
      </c>
      <c r="E25" s="269" t="s">
        <v>207</v>
      </c>
      <c r="F25" s="270"/>
      <c r="G25" s="271"/>
      <c r="H25" s="124">
        <f t="shared" si="0"/>
        <v>0</v>
      </c>
      <c r="I25" s="125">
        <f>D25*1</f>
        <v>0</v>
      </c>
      <c r="J25" s="126">
        <f aca="true" t="shared" si="1" ref="J25:J31">D25*B25/100</f>
        <v>0</v>
      </c>
      <c r="K25" s="108"/>
    </row>
    <row r="26" spans="1:11" s="6" customFormat="1" ht="15.75">
      <c r="A26" s="73" t="s">
        <v>205</v>
      </c>
      <c r="B26" s="71">
        <v>0</v>
      </c>
      <c r="C26" s="88">
        <f>(B26/100)*'Metal &amp; Alloy Data'!F32</f>
        <v>0</v>
      </c>
      <c r="D26" s="72">
        <v>0</v>
      </c>
      <c r="E26" s="269"/>
      <c r="F26" s="270"/>
      <c r="G26" s="271"/>
      <c r="H26" s="124">
        <f t="shared" si="0"/>
        <v>0</v>
      </c>
      <c r="I26" s="125">
        <f>D26/14.58</f>
        <v>0</v>
      </c>
      <c r="J26" s="126">
        <f>D26*B26/1114.58</f>
        <v>0</v>
      </c>
      <c r="K26" s="108"/>
    </row>
    <row r="27" spans="1:11" s="6" customFormat="1" ht="15.75">
      <c r="A27" s="73" t="s">
        <v>5</v>
      </c>
      <c r="B27" s="71">
        <v>0</v>
      </c>
      <c r="C27" s="88">
        <f>(B27/100)*'Metal &amp; Alloy Data'!F38</f>
        <v>0</v>
      </c>
      <c r="D27" s="72">
        <v>0</v>
      </c>
      <c r="E27" s="178"/>
      <c r="F27" s="179"/>
      <c r="G27" s="180"/>
      <c r="H27" s="124">
        <f t="shared" si="0"/>
        <v>0</v>
      </c>
      <c r="I27" s="125">
        <f>D27/14.58</f>
        <v>0</v>
      </c>
      <c r="J27" s="126">
        <f>D27*B27/1114.58</f>
        <v>0</v>
      </c>
      <c r="K27" s="108"/>
    </row>
    <row r="28" spans="1:11" s="6" customFormat="1" ht="15.75">
      <c r="A28" s="73" t="s">
        <v>6</v>
      </c>
      <c r="B28" s="71">
        <v>0</v>
      </c>
      <c r="C28" s="88">
        <f>(B28/100)*'Metal &amp; Alloy Data'!F40</f>
        <v>0</v>
      </c>
      <c r="D28" s="72">
        <v>0</v>
      </c>
      <c r="E28" s="178"/>
      <c r="F28" s="179"/>
      <c r="G28" s="180"/>
      <c r="H28" s="124">
        <f t="shared" si="0"/>
        <v>0</v>
      </c>
      <c r="I28" s="125">
        <f>D28*1</f>
        <v>0</v>
      </c>
      <c r="J28" s="126">
        <f t="shared" si="1"/>
        <v>0</v>
      </c>
      <c r="K28" s="108"/>
    </row>
    <row r="29" spans="1:11" s="6" customFormat="1" ht="15.75">
      <c r="A29" s="73" t="s">
        <v>7</v>
      </c>
      <c r="B29" s="71">
        <v>0</v>
      </c>
      <c r="C29" s="88">
        <f>(B29/100)*'Metal &amp; Alloy Data'!F42</f>
        <v>0</v>
      </c>
      <c r="D29" s="72">
        <v>0</v>
      </c>
      <c r="E29" s="178"/>
      <c r="F29" s="179"/>
      <c r="G29" s="180"/>
      <c r="H29" s="124">
        <f t="shared" si="0"/>
        <v>0</v>
      </c>
      <c r="I29" s="125">
        <f>D29*1</f>
        <v>0</v>
      </c>
      <c r="J29" s="126">
        <f t="shared" si="1"/>
        <v>0</v>
      </c>
      <c r="K29" s="108"/>
    </row>
    <row r="30" spans="1:11" s="6" customFormat="1" ht="15" customHeight="1">
      <c r="A30" s="73" t="s">
        <v>133</v>
      </c>
      <c r="B30" s="71">
        <v>0</v>
      </c>
      <c r="C30" s="88">
        <f>(B30/100)*'Metal &amp; Alloy Data'!F51</f>
        <v>0</v>
      </c>
      <c r="D30" s="72">
        <v>0</v>
      </c>
      <c r="E30" s="178"/>
      <c r="F30" s="179"/>
      <c r="G30" s="180"/>
      <c r="H30" s="124">
        <f t="shared" si="0"/>
        <v>0</v>
      </c>
      <c r="I30" s="125">
        <f>D30*1</f>
        <v>0</v>
      </c>
      <c r="J30" s="126">
        <f t="shared" si="1"/>
        <v>0</v>
      </c>
      <c r="K30" s="108"/>
    </row>
    <row r="31" spans="1:11" s="6" customFormat="1" ht="15" customHeight="1">
      <c r="A31" s="73" t="s">
        <v>134</v>
      </c>
      <c r="B31" s="71">
        <v>0</v>
      </c>
      <c r="C31" s="88">
        <f>(B31/100)*'Metal &amp; Alloy Data'!F52</f>
        <v>0</v>
      </c>
      <c r="D31" s="72">
        <v>0</v>
      </c>
      <c r="E31" s="178"/>
      <c r="F31" s="179"/>
      <c r="G31" s="180"/>
      <c r="H31" s="124">
        <f t="shared" si="0"/>
        <v>0</v>
      </c>
      <c r="I31" s="125">
        <f>D31*1</f>
        <v>0</v>
      </c>
      <c r="J31" s="126">
        <f t="shared" si="1"/>
        <v>0</v>
      </c>
      <c r="K31" s="108"/>
    </row>
    <row r="32" spans="1:11" s="6" customFormat="1" ht="15.75">
      <c r="A32" s="73" t="s">
        <v>2</v>
      </c>
      <c r="B32" s="71">
        <v>92.5</v>
      </c>
      <c r="C32" s="88">
        <f>(B32/100)*'Metal &amp; Alloy Data'!F54</f>
        <v>5.1111869375</v>
      </c>
      <c r="D32" s="72">
        <v>16.5</v>
      </c>
      <c r="E32" s="178"/>
      <c r="F32" s="179"/>
      <c r="G32" s="180"/>
      <c r="H32" s="124">
        <f t="shared" si="0"/>
        <v>84.33458446875001</v>
      </c>
      <c r="I32" s="125">
        <f>D32*1</f>
        <v>16.5</v>
      </c>
      <c r="J32" s="126">
        <f>D32*B32/100</f>
        <v>15.2625</v>
      </c>
      <c r="K32" s="108"/>
    </row>
    <row r="33" spans="1:20" s="6" customFormat="1" ht="15.75">
      <c r="A33" s="73" t="s">
        <v>8</v>
      </c>
      <c r="B33" s="71">
        <v>0</v>
      </c>
      <c r="C33" s="88">
        <f>(B33/100)*'Metal &amp; Alloy Data'!F59</f>
        <v>0</v>
      </c>
      <c r="D33" s="72">
        <v>0</v>
      </c>
      <c r="E33" s="178"/>
      <c r="F33" s="179"/>
      <c r="G33" s="180"/>
      <c r="H33" s="124">
        <f>C33*I33</f>
        <v>0</v>
      </c>
      <c r="I33" s="127">
        <f>D33/14.58</f>
        <v>0</v>
      </c>
      <c r="J33" s="126">
        <f>D33*B33/1114.58</f>
        <v>0</v>
      </c>
      <c r="K33" s="109"/>
      <c r="L33" s="10"/>
      <c r="M33" s="10"/>
      <c r="N33" s="10"/>
      <c r="O33" s="10"/>
      <c r="P33" s="10"/>
      <c r="Q33" s="10"/>
      <c r="R33" s="10"/>
      <c r="S33" s="10"/>
      <c r="T33" s="10"/>
    </row>
    <row r="34" spans="1:20" s="6" customFormat="1" ht="15.75">
      <c r="A34" s="73" t="s">
        <v>4</v>
      </c>
      <c r="B34" s="71">
        <v>0</v>
      </c>
      <c r="C34" s="88">
        <f>(B34/100)*'Metal &amp; Alloy Data'!F61</f>
        <v>0</v>
      </c>
      <c r="D34" s="72">
        <v>0</v>
      </c>
      <c r="E34" s="214"/>
      <c r="F34" s="215"/>
      <c r="G34" s="216"/>
      <c r="H34" s="124">
        <f t="shared" si="0"/>
        <v>0</v>
      </c>
      <c r="I34" s="127">
        <f>D34/14.58</f>
        <v>0</v>
      </c>
      <c r="J34" s="126">
        <f>D34*B34/1114.58</f>
        <v>0</v>
      </c>
      <c r="K34" s="109"/>
      <c r="L34" s="10"/>
      <c r="M34" s="10"/>
      <c r="N34" s="10"/>
      <c r="O34" s="10"/>
      <c r="P34" s="10"/>
      <c r="Q34" s="10"/>
      <c r="R34" s="10"/>
      <c r="S34" s="10"/>
      <c r="T34" s="10"/>
    </row>
    <row r="35" spans="1:11" s="6" customFormat="1" ht="15.75">
      <c r="A35" s="69" t="s">
        <v>127</v>
      </c>
      <c r="B35" s="116">
        <f>SUM(B22:B34)/100</f>
        <v>1</v>
      </c>
      <c r="C35" s="94">
        <f>SUM(C22:C34)</f>
        <v>5.465162937500001</v>
      </c>
      <c r="D35" s="80"/>
      <c r="E35" s="81"/>
      <c r="F35" s="81"/>
      <c r="G35" s="81"/>
      <c r="H35" s="128">
        <f>SUM(H22:H34)</f>
        <v>84.42829827944959</v>
      </c>
      <c r="I35" s="129"/>
      <c r="J35" s="126">
        <f>SUM(J22:J34)</f>
        <v>15.288473909454682</v>
      </c>
      <c r="K35" s="108"/>
    </row>
    <row r="36" spans="1:10" s="6" customFormat="1" ht="15" customHeight="1">
      <c r="A36" s="207"/>
      <c r="B36" s="208"/>
      <c r="C36" s="15"/>
      <c r="D36" s="16"/>
      <c r="E36" s="16"/>
      <c r="F36" s="17"/>
      <c r="G36" s="17"/>
      <c r="H36" s="122"/>
      <c r="I36" s="121"/>
      <c r="J36" s="121"/>
    </row>
    <row r="37" spans="1:8" s="12" customFormat="1" ht="3" customHeight="1">
      <c r="A37" s="200" t="s">
        <v>181</v>
      </c>
      <c r="B37" s="201"/>
      <c r="C37" s="20"/>
      <c r="D37" s="19"/>
      <c r="E37" s="49"/>
      <c r="F37" s="49"/>
      <c r="G37" s="49"/>
      <c r="H37" s="11"/>
    </row>
    <row r="38" spans="1:7" ht="15" customHeight="1">
      <c r="A38" s="202"/>
      <c r="B38" s="203"/>
      <c r="C38" s="219"/>
      <c r="D38" s="220"/>
      <c r="E38" s="220"/>
      <c r="F38" s="221"/>
      <c r="G38" s="221"/>
    </row>
    <row r="39" spans="1:8" ht="16.5" customHeight="1">
      <c r="A39" s="50"/>
      <c r="B39" s="24"/>
      <c r="C39" s="204" t="s">
        <v>174</v>
      </c>
      <c r="D39" s="205"/>
      <c r="E39" s="206"/>
      <c r="F39" s="95">
        <f>J35</f>
        <v>15.288473909454682</v>
      </c>
      <c r="G39" s="123" t="s">
        <v>177</v>
      </c>
      <c r="H39" s="30"/>
    </row>
    <row r="40" spans="1:7" ht="15" customHeight="1">
      <c r="A40" s="22" t="s">
        <v>0</v>
      </c>
      <c r="B40" s="1">
        <v>1</v>
      </c>
      <c r="E40" s="31" t="s">
        <v>11</v>
      </c>
      <c r="F40" s="96">
        <f>B43</f>
        <v>0.04</v>
      </c>
      <c r="G40" s="130">
        <v>0.05</v>
      </c>
    </row>
    <row r="41" spans="1:8" ht="15">
      <c r="A41" s="23" t="s">
        <v>10</v>
      </c>
      <c r="B41" s="25">
        <v>120</v>
      </c>
      <c r="C41" s="120">
        <f>B41*2.54</f>
        <v>304.8</v>
      </c>
      <c r="D41" s="74" t="s">
        <v>67</v>
      </c>
      <c r="E41" s="31" t="s">
        <v>182</v>
      </c>
      <c r="F41" s="28">
        <v>2.75</v>
      </c>
      <c r="G41" s="28">
        <v>2.75</v>
      </c>
      <c r="H41" s="30"/>
    </row>
    <row r="42" spans="1:7" ht="15">
      <c r="A42" s="23" t="s">
        <v>12</v>
      </c>
      <c r="B42" s="26">
        <f>B41/12*B40</f>
        <v>10</v>
      </c>
      <c r="C42" s="119">
        <f>B42*0.3048</f>
        <v>3.048</v>
      </c>
      <c r="D42" s="75" t="s">
        <v>65</v>
      </c>
      <c r="E42" s="31" t="s">
        <v>183</v>
      </c>
      <c r="F42" s="28">
        <v>0</v>
      </c>
      <c r="G42" s="29">
        <v>0</v>
      </c>
    </row>
    <row r="43" spans="1:8" ht="15">
      <c r="A43" s="90" t="s">
        <v>171</v>
      </c>
      <c r="B43" s="21">
        <v>0.04</v>
      </c>
      <c r="C43" s="120">
        <f>B43*25.4</f>
        <v>1.016</v>
      </c>
      <c r="D43" s="74" t="s">
        <v>13</v>
      </c>
      <c r="E43" s="22" t="s">
        <v>184</v>
      </c>
      <c r="F43" s="28">
        <v>0</v>
      </c>
      <c r="G43" s="29">
        <v>0</v>
      </c>
      <c r="H43" s="30"/>
    </row>
    <row r="44" spans="1:8" ht="15.75">
      <c r="A44" s="89"/>
      <c r="B44" s="118"/>
      <c r="E44" s="13" t="s">
        <v>173</v>
      </c>
      <c r="F44" s="32">
        <f>(F39+F41)*F46+F42+F43</f>
        <v>14.866030951862092</v>
      </c>
      <c r="G44" s="32">
        <f>(F39+G41)*G46+G42+G43</f>
        <v>23.22817336228451</v>
      </c>
      <c r="H44" s="30"/>
    </row>
    <row r="45" spans="1:7" ht="9.75" customHeight="1">
      <c r="A45" s="113"/>
      <c r="B45" s="114">
        <f>A46</f>
        <v>0.1507968</v>
      </c>
      <c r="C45" s="222"/>
      <c r="D45" s="222"/>
      <c r="F45" s="100"/>
      <c r="G45" s="67"/>
    </row>
    <row r="46" spans="1:7" ht="15.75">
      <c r="A46" s="101">
        <f>3.1416*B46*B46*B40*B41</f>
        <v>0.1507968</v>
      </c>
      <c r="B46" s="102">
        <f>B43/2</f>
        <v>0.02</v>
      </c>
      <c r="C46" s="218"/>
      <c r="D46" s="218"/>
      <c r="E46" s="61" t="s">
        <v>131</v>
      </c>
      <c r="F46" s="70">
        <f>C35*A46</f>
        <v>0.8241290824536002</v>
      </c>
      <c r="G46" s="93">
        <f>C35*A47</f>
        <v>1.28770169133375</v>
      </c>
    </row>
    <row r="47" spans="1:7" ht="15.75">
      <c r="A47" s="101">
        <f>3.1416*B47*B47*B40*B41</f>
        <v>0.23562</v>
      </c>
      <c r="B47" s="103">
        <f>G40/2</f>
        <v>0.025</v>
      </c>
      <c r="C47" s="218"/>
      <c r="D47" s="218"/>
      <c r="E47" s="61" t="s">
        <v>130</v>
      </c>
      <c r="F47" s="70">
        <f>F46*20</f>
        <v>16.482581649072003</v>
      </c>
      <c r="G47" s="93">
        <f>G46*20</f>
        <v>25.754033826675</v>
      </c>
    </row>
    <row r="48" spans="1:7" ht="15.75">
      <c r="A48" s="104"/>
      <c r="B48" s="104"/>
      <c r="C48" s="217"/>
      <c r="D48" s="218"/>
      <c r="E48" s="61" t="s">
        <v>129</v>
      </c>
      <c r="F48" s="70">
        <f>F46*31.10348</f>
        <v>25.633282433513905</v>
      </c>
      <c r="G48" s="70">
        <f>G46*31.10348</f>
        <v>40.05200380236547</v>
      </c>
    </row>
    <row r="49" spans="1:7" ht="15.75">
      <c r="A49" s="105" t="s">
        <v>161</v>
      </c>
      <c r="B49" s="115"/>
      <c r="C49" s="106"/>
      <c r="D49" s="107"/>
      <c r="E49" s="9" t="s">
        <v>128</v>
      </c>
      <c r="F49" s="93">
        <f>F46*0.068591</f>
        <v>0.05652783789457489</v>
      </c>
      <c r="G49" s="93">
        <f>G46*0.068591</f>
        <v>0.08832474671027325</v>
      </c>
    </row>
    <row r="50" spans="1:7" ht="15.75">
      <c r="A50" s="141"/>
      <c r="B50" s="142"/>
      <c r="C50" s="143"/>
      <c r="D50" s="107"/>
      <c r="E50" s="9" t="s">
        <v>162</v>
      </c>
      <c r="F50" s="93">
        <f>F49*0.453592</f>
        <v>0.025640575046276013</v>
      </c>
      <c r="G50" s="93">
        <f>G49*0.453592</f>
        <v>0.04006339850980627</v>
      </c>
    </row>
    <row r="51" spans="1:4" ht="12.75">
      <c r="A51" s="110"/>
      <c r="B51" s="110"/>
      <c r="C51" s="110"/>
      <c r="D51" s="111"/>
    </row>
    <row r="52" spans="1:4" ht="12.75" hidden="1">
      <c r="A52" s="112"/>
      <c r="B52" s="112"/>
      <c r="C52" s="112"/>
      <c r="D52" s="112"/>
    </row>
    <row r="53" spans="1:4" ht="12.75" hidden="1">
      <c r="A53" s="112"/>
      <c r="B53" s="112"/>
      <c r="C53" s="112"/>
      <c r="D53" s="112"/>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sheetData>
  <sheetProtection password="D857" sheet="1" formatCells="0" formatColumns="0" formatRows="0" insertColumns="0" insertRows="0" insertHyperlinks="0" deleteColumns="0" deleteRows="0" sort="0" autoFilter="0" pivotTables="0"/>
  <mergeCells count="37">
    <mergeCell ref="D20:G20"/>
    <mergeCell ref="D21:G21"/>
    <mergeCell ref="E22:G22"/>
    <mergeCell ref="A21:B21"/>
    <mergeCell ref="C48:D48"/>
    <mergeCell ref="C38:G38"/>
    <mergeCell ref="C46:D46"/>
    <mergeCell ref="C47:D47"/>
    <mergeCell ref="C45:D45"/>
    <mergeCell ref="A37:B38"/>
    <mergeCell ref="C39:E39"/>
    <mergeCell ref="A36:B36"/>
    <mergeCell ref="B17:G17"/>
    <mergeCell ref="A20:B20"/>
    <mergeCell ref="B18:G18"/>
    <mergeCell ref="E27:G28"/>
    <mergeCell ref="E29:G30"/>
    <mergeCell ref="E31:G32"/>
    <mergeCell ref="E33:G34"/>
    <mergeCell ref="E23:G24"/>
    <mergeCell ref="E25:G26"/>
    <mergeCell ref="B16:G16"/>
    <mergeCell ref="A5:E5"/>
    <mergeCell ref="B15:G15"/>
    <mergeCell ref="B14:G14"/>
    <mergeCell ref="B8:G8"/>
    <mergeCell ref="B9:G13"/>
    <mergeCell ref="A7:A14"/>
    <mergeCell ref="A19:G19"/>
    <mergeCell ref="A1:E2"/>
    <mergeCell ref="F1:G1"/>
    <mergeCell ref="F2:G2"/>
    <mergeCell ref="A6:G6"/>
    <mergeCell ref="A4:E4"/>
    <mergeCell ref="A3:E3"/>
    <mergeCell ref="F4:G4"/>
    <mergeCell ref="F5:G5"/>
  </mergeCells>
  <hyperlinks>
    <hyperlink ref="D20:G20" r:id="rId1" display="8 Fetch &amp; enter the METAL PRICE/S for your alloy in ounces, kilograms, or pounds"/>
    <hyperlink ref="A43" location="'Metal Thickness Chart'!A1" display="8 Thickness (.000&quot;):"/>
    <hyperlink ref="F2:F3" location="'Metal Thickness Chart'!A1" display="8 Metal Thickness Chart "/>
    <hyperlink ref="F3" location="'Conversions &amp; Calculations'!A1" display="8 Conversions &amp; Calculations"/>
    <hyperlink ref="F4:G4" location="'Metal &amp; Alloy Data'!A1" display="8 Metal &amp; Alloy Data"/>
    <hyperlink ref="F5" r:id="rId2" display="8 Metal &amp; Alloy Melting Temperatures"/>
    <hyperlink ref="F5:G5" location="'Typical Alloys'!A1" display="8 Metal &amp; Alloy Data"/>
    <hyperlink ref="A20:B20" location="'Typical Alloys'!A1" display="'Typical Alloys'!A1"/>
  </hyperlinks>
  <printOptions horizontalCentered="1"/>
  <pageMargins left="0.7" right="0.7" top="0.5" bottom="0.5" header="0" footer="0"/>
  <pageSetup horizontalDpi="600" verticalDpi="600" orientation="portrait" scale="62" r:id="rId4"/>
  <drawing r:id="rId3"/>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B23" sqref="B23"/>
    </sheetView>
  </sheetViews>
  <sheetFormatPr defaultColWidth="9.140625" defaultRowHeight="12.75" zeroHeight="1"/>
  <cols>
    <col min="1" max="1" width="28.7109375" style="3" customWidth="1"/>
    <col min="2" max="3" width="14.7109375" style="3" customWidth="1"/>
    <col min="4" max="4" width="16.7109375" style="3" customWidth="1"/>
    <col min="5" max="5" width="17.8515625" style="3" customWidth="1"/>
    <col min="6" max="7" width="18.7109375" style="3" customWidth="1"/>
    <col min="8" max="8" width="3.7109375" style="3" customWidth="1"/>
    <col min="9" max="9" width="14.7109375" style="3" hidden="1" customWidth="1"/>
    <col min="10" max="16384" width="0" style="3" hidden="1" customWidth="1"/>
  </cols>
  <sheetData>
    <row r="1" spans="1:8" ht="15" customHeight="1">
      <c r="A1" s="242" t="s">
        <v>196</v>
      </c>
      <c r="B1" s="243"/>
      <c r="C1" s="243"/>
      <c r="D1" s="243"/>
      <c r="E1" s="244"/>
      <c r="F1" s="171" t="s">
        <v>197</v>
      </c>
      <c r="G1" s="171"/>
      <c r="H1" s="172"/>
    </row>
    <row r="2" spans="1:8" ht="15" customHeight="1">
      <c r="A2" s="245"/>
      <c r="B2" s="245"/>
      <c r="C2" s="245"/>
      <c r="D2" s="245"/>
      <c r="E2" s="246"/>
      <c r="F2" s="171" t="s">
        <v>187</v>
      </c>
      <c r="G2" s="171"/>
      <c r="H2" s="172"/>
    </row>
    <row r="3" spans="1:8" ht="15" customHeight="1">
      <c r="A3" s="239" t="s">
        <v>198</v>
      </c>
      <c r="B3" s="240"/>
      <c r="C3" s="240"/>
      <c r="D3" s="240"/>
      <c r="E3" s="241"/>
      <c r="F3" s="250" t="s">
        <v>189</v>
      </c>
      <c r="G3" s="251"/>
      <c r="H3" s="253"/>
    </row>
    <row r="4" spans="1:8" ht="16.5" customHeight="1">
      <c r="A4" s="248" t="s">
        <v>126</v>
      </c>
      <c r="B4" s="249"/>
      <c r="C4" s="249"/>
      <c r="D4" s="249"/>
      <c r="E4" s="249"/>
      <c r="F4" s="250" t="s">
        <v>190</v>
      </c>
      <c r="G4" s="251"/>
      <c r="H4" s="252"/>
    </row>
    <row r="5" ht="12.75"/>
    <row r="6" ht="12.75"/>
    <row r="7" spans="1:5" ht="15" customHeight="1">
      <c r="A7" s="54" t="s">
        <v>89</v>
      </c>
      <c r="B7" s="54" t="s">
        <v>90</v>
      </c>
      <c r="C7" s="54" t="s">
        <v>91</v>
      </c>
      <c r="D7" s="145" t="s">
        <v>165</v>
      </c>
      <c r="E7" s="44"/>
    </row>
    <row r="8" spans="1:5" ht="15" customHeight="1">
      <c r="A8" s="46" t="s">
        <v>92</v>
      </c>
      <c r="B8" s="55">
        <v>98.5</v>
      </c>
      <c r="C8" s="55">
        <v>1.5</v>
      </c>
      <c r="D8" s="55"/>
      <c r="E8" s="44"/>
    </row>
    <row r="9" spans="1:5" ht="15" customHeight="1">
      <c r="A9" s="48" t="s">
        <v>166</v>
      </c>
      <c r="B9" s="77">
        <v>97</v>
      </c>
      <c r="C9" s="77">
        <v>2</v>
      </c>
      <c r="D9" s="77">
        <v>1</v>
      </c>
      <c r="E9" s="44"/>
    </row>
    <row r="10" spans="1:5" ht="15" customHeight="1">
      <c r="A10" s="48" t="s">
        <v>167</v>
      </c>
      <c r="B10" s="77">
        <v>93</v>
      </c>
      <c r="C10" s="77">
        <v>6</v>
      </c>
      <c r="D10" s="77">
        <v>1</v>
      </c>
      <c r="E10" s="44"/>
    </row>
    <row r="11" spans="1:5" ht="15" customHeight="1">
      <c r="A11" s="48" t="s">
        <v>93</v>
      </c>
      <c r="B11" s="77">
        <v>92.5</v>
      </c>
      <c r="C11" s="77">
        <v>7.5</v>
      </c>
      <c r="D11" s="77"/>
      <c r="E11" s="44"/>
    </row>
    <row r="12" spans="1:5" ht="15" customHeight="1">
      <c r="A12" s="79" t="s">
        <v>191</v>
      </c>
      <c r="B12" s="78">
        <v>90</v>
      </c>
      <c r="C12" s="78">
        <v>10</v>
      </c>
      <c r="D12" s="78"/>
      <c r="E12" s="44"/>
    </row>
    <row r="13" spans="1:5" ht="15" customHeight="1">
      <c r="A13" s="79" t="s">
        <v>192</v>
      </c>
      <c r="B13" s="78">
        <v>80</v>
      </c>
      <c r="C13" s="78">
        <v>20</v>
      </c>
      <c r="D13" s="78"/>
      <c r="E13" s="44"/>
    </row>
    <row r="14" spans="1:5" ht="15" customHeight="1">
      <c r="A14" s="18"/>
      <c r="B14" s="18"/>
      <c r="C14" s="18"/>
      <c r="D14" s="18"/>
      <c r="E14" s="18"/>
    </row>
    <row r="15" spans="1:7" ht="15" customHeight="1">
      <c r="A15" s="83" t="s">
        <v>168</v>
      </c>
      <c r="B15" s="84"/>
      <c r="C15" s="84"/>
      <c r="D15" s="84"/>
      <c r="E15" s="84"/>
      <c r="F15" s="137"/>
      <c r="G15" s="137"/>
    </row>
    <row r="16" spans="1:7" ht="15" customHeight="1">
      <c r="A16" s="132" t="s">
        <v>169</v>
      </c>
      <c r="B16" s="133" t="s">
        <v>94</v>
      </c>
      <c r="C16" s="133" t="s">
        <v>90</v>
      </c>
      <c r="D16" s="133" t="s">
        <v>91</v>
      </c>
      <c r="E16" s="134" t="s">
        <v>95</v>
      </c>
      <c r="F16" s="137"/>
      <c r="G16" s="137"/>
    </row>
    <row r="17" spans="1:8" ht="15" customHeight="1">
      <c r="A17" s="233" t="s">
        <v>170</v>
      </c>
      <c r="B17" s="135">
        <v>91.7</v>
      </c>
      <c r="C17" s="135">
        <v>8.3</v>
      </c>
      <c r="D17" s="135" t="s">
        <v>68</v>
      </c>
      <c r="E17" s="77" t="s">
        <v>96</v>
      </c>
      <c r="F17" s="138"/>
      <c r="G17" s="138"/>
      <c r="H17" s="5"/>
    </row>
    <row r="18" spans="1:8" ht="15" customHeight="1">
      <c r="A18" s="234"/>
      <c r="B18" s="47">
        <v>91.7</v>
      </c>
      <c r="C18" s="47">
        <v>5.5</v>
      </c>
      <c r="D18" s="47">
        <v>2.8</v>
      </c>
      <c r="E18" s="55" t="s">
        <v>96</v>
      </c>
      <c r="F18" s="138"/>
      <c r="G18" s="138"/>
      <c r="H18" s="5"/>
    </row>
    <row r="19" spans="1:8" ht="15" customHeight="1">
      <c r="A19" s="234"/>
      <c r="B19" s="47">
        <v>91.7</v>
      </c>
      <c r="C19" s="47">
        <v>3.2</v>
      </c>
      <c r="D19" s="47">
        <v>5.1</v>
      </c>
      <c r="E19" s="55" t="s">
        <v>97</v>
      </c>
      <c r="F19" s="138"/>
      <c r="G19" s="138"/>
      <c r="H19" s="5"/>
    </row>
    <row r="20" spans="1:8" ht="15" customHeight="1">
      <c r="A20" s="234"/>
      <c r="B20" s="47">
        <v>91.7</v>
      </c>
      <c r="C20" s="47" t="s">
        <v>68</v>
      </c>
      <c r="D20" s="47">
        <v>8.3</v>
      </c>
      <c r="E20" s="55" t="s">
        <v>98</v>
      </c>
      <c r="F20" s="138"/>
      <c r="G20" s="138"/>
      <c r="H20" s="5"/>
    </row>
    <row r="21" spans="1:8" ht="15" customHeight="1">
      <c r="A21" s="234" t="s">
        <v>122</v>
      </c>
      <c r="B21" s="47">
        <v>75</v>
      </c>
      <c r="C21" s="47">
        <v>25</v>
      </c>
      <c r="D21" s="47" t="s">
        <v>68</v>
      </c>
      <c r="E21" s="55" t="s">
        <v>99</v>
      </c>
      <c r="F21" s="138"/>
      <c r="G21" s="138"/>
      <c r="H21" s="5"/>
    </row>
    <row r="22" spans="1:8" ht="15" customHeight="1">
      <c r="A22" s="234"/>
      <c r="B22" s="47">
        <v>75</v>
      </c>
      <c r="C22" s="47">
        <v>16</v>
      </c>
      <c r="D22" s="47">
        <v>9</v>
      </c>
      <c r="E22" s="55" t="s">
        <v>100</v>
      </c>
      <c r="F22" s="138"/>
      <c r="G22" s="138"/>
      <c r="H22" s="5"/>
    </row>
    <row r="23" spans="1:8" ht="15" customHeight="1">
      <c r="A23" s="234"/>
      <c r="B23" s="47">
        <v>75</v>
      </c>
      <c r="C23" s="47">
        <v>12.5</v>
      </c>
      <c r="D23" s="47">
        <v>12.5</v>
      </c>
      <c r="E23" s="55" t="s">
        <v>101</v>
      </c>
      <c r="F23" s="138"/>
      <c r="G23" s="138"/>
      <c r="H23" s="5"/>
    </row>
    <row r="24" spans="1:8" ht="15" customHeight="1">
      <c r="A24" s="234"/>
      <c r="B24" s="47">
        <v>75</v>
      </c>
      <c r="C24" s="47">
        <v>9</v>
      </c>
      <c r="D24" s="47">
        <v>16</v>
      </c>
      <c r="E24" s="55" t="s">
        <v>102</v>
      </c>
      <c r="F24" s="138"/>
      <c r="G24" s="138"/>
      <c r="H24" s="5"/>
    </row>
    <row r="25" spans="1:8" ht="15" customHeight="1">
      <c r="A25" s="234"/>
      <c r="B25" s="47">
        <v>75</v>
      </c>
      <c r="C25" s="47">
        <v>4.5</v>
      </c>
      <c r="D25" s="47">
        <v>20.5</v>
      </c>
      <c r="E25" s="55" t="s">
        <v>103</v>
      </c>
      <c r="F25" s="138"/>
      <c r="G25" s="138"/>
      <c r="H25" s="5"/>
    </row>
    <row r="26" spans="1:8" ht="15" customHeight="1">
      <c r="A26" s="234" t="s">
        <v>115</v>
      </c>
      <c r="B26" s="47">
        <v>58.5</v>
      </c>
      <c r="C26" s="47">
        <v>41.5</v>
      </c>
      <c r="D26" s="47" t="s">
        <v>68</v>
      </c>
      <c r="E26" s="55" t="s">
        <v>104</v>
      </c>
      <c r="F26" s="138"/>
      <c r="G26" s="138"/>
      <c r="H26" s="5"/>
    </row>
    <row r="27" spans="1:8" ht="15" customHeight="1">
      <c r="A27" s="234"/>
      <c r="B27" s="47">
        <v>58.5</v>
      </c>
      <c r="C27" s="47">
        <v>30</v>
      </c>
      <c r="D27" s="47">
        <v>11.5</v>
      </c>
      <c r="E27" s="55" t="s">
        <v>96</v>
      </c>
      <c r="F27" s="138"/>
      <c r="G27" s="138"/>
      <c r="H27" s="5"/>
    </row>
    <row r="28" spans="1:8" ht="15" customHeight="1">
      <c r="A28" s="234"/>
      <c r="B28" s="47">
        <v>58.5</v>
      </c>
      <c r="C28" s="47">
        <v>9</v>
      </c>
      <c r="D28" s="47">
        <v>32.5</v>
      </c>
      <c r="E28" s="55" t="s">
        <v>105</v>
      </c>
      <c r="F28" s="138"/>
      <c r="G28" s="138"/>
      <c r="H28" s="5"/>
    </row>
    <row r="29" spans="1:8" ht="15" customHeight="1">
      <c r="A29" s="234" t="s">
        <v>125</v>
      </c>
      <c r="B29" s="47">
        <v>37.5</v>
      </c>
      <c r="C29" s="47">
        <v>62.5</v>
      </c>
      <c r="D29" s="47" t="s">
        <v>68</v>
      </c>
      <c r="E29" s="55" t="s">
        <v>106</v>
      </c>
      <c r="F29" s="138"/>
      <c r="G29" s="138"/>
      <c r="H29" s="5"/>
    </row>
    <row r="30" spans="1:8" ht="15" customHeight="1">
      <c r="A30" s="234"/>
      <c r="B30" s="47">
        <v>37.5</v>
      </c>
      <c r="C30" s="47">
        <v>55</v>
      </c>
      <c r="D30" s="47">
        <v>7.5</v>
      </c>
      <c r="E30" s="55" t="s">
        <v>107</v>
      </c>
      <c r="F30" s="138"/>
      <c r="G30" s="138"/>
      <c r="H30" s="5"/>
    </row>
    <row r="31" spans="1:8" ht="15" customHeight="1">
      <c r="A31" s="234"/>
      <c r="B31" s="47">
        <v>37.5</v>
      </c>
      <c r="C31" s="47">
        <v>42.5</v>
      </c>
      <c r="D31" s="47">
        <v>20</v>
      </c>
      <c r="E31" s="55" t="s">
        <v>96</v>
      </c>
      <c r="F31" s="136"/>
      <c r="G31" s="136"/>
      <c r="H31" s="5"/>
    </row>
    <row r="32" spans="1:8" ht="15" customHeight="1">
      <c r="A32" s="234"/>
      <c r="B32" s="47">
        <v>37.5</v>
      </c>
      <c r="C32" s="47">
        <v>31.25</v>
      </c>
      <c r="D32" s="47">
        <v>31.25</v>
      </c>
      <c r="E32" s="55" t="s">
        <v>108</v>
      </c>
      <c r="F32" s="136"/>
      <c r="G32" s="136"/>
      <c r="H32" s="5"/>
    </row>
    <row r="33" spans="1:8" ht="15" customHeight="1">
      <c r="A33" s="234"/>
      <c r="B33" s="47">
        <v>37.5</v>
      </c>
      <c r="C33" s="47">
        <v>20</v>
      </c>
      <c r="D33" s="47">
        <v>42.5</v>
      </c>
      <c r="E33" s="55" t="s">
        <v>109</v>
      </c>
      <c r="F33" s="136"/>
      <c r="G33" s="136"/>
      <c r="H33" s="5"/>
    </row>
    <row r="34" spans="1:8" ht="15" customHeight="1">
      <c r="A34" s="234"/>
      <c r="B34" s="47">
        <v>37.5</v>
      </c>
      <c r="C34" s="47">
        <v>7.5</v>
      </c>
      <c r="D34" s="47">
        <v>55</v>
      </c>
      <c r="E34" s="55" t="s">
        <v>105</v>
      </c>
      <c r="F34" s="136"/>
      <c r="G34" s="136"/>
      <c r="H34" s="5"/>
    </row>
    <row r="35" spans="1:8" ht="15" customHeight="1">
      <c r="A35" s="85" t="s">
        <v>110</v>
      </c>
      <c r="B35" s="86" t="s">
        <v>111</v>
      </c>
      <c r="C35" s="86" t="s">
        <v>91</v>
      </c>
      <c r="D35" s="86" t="s">
        <v>112</v>
      </c>
      <c r="E35" s="87" t="s">
        <v>113</v>
      </c>
      <c r="F35" s="136"/>
      <c r="G35" s="136"/>
      <c r="H35" s="59"/>
    </row>
    <row r="36" spans="1:8" ht="15" customHeight="1">
      <c r="A36" s="233" t="s">
        <v>114</v>
      </c>
      <c r="B36" s="135">
        <v>75</v>
      </c>
      <c r="C36" s="135">
        <v>2.2</v>
      </c>
      <c r="D36" s="135">
        <v>17.3</v>
      </c>
      <c r="E36" s="135">
        <v>5.5</v>
      </c>
      <c r="F36" s="136"/>
      <c r="G36" s="136"/>
      <c r="H36" s="60"/>
    </row>
    <row r="37" spans="1:8" ht="15" customHeight="1">
      <c r="A37" s="234"/>
      <c r="B37" s="47">
        <v>75</v>
      </c>
      <c r="C37" s="47">
        <v>8.5</v>
      </c>
      <c r="D37" s="47">
        <v>13.5</v>
      </c>
      <c r="E37" s="47">
        <v>3</v>
      </c>
      <c r="F37" s="136"/>
      <c r="G37" s="136"/>
      <c r="H37" s="60"/>
    </row>
    <row r="38" spans="1:8" ht="15" customHeight="1">
      <c r="A38" s="234"/>
      <c r="B38" s="47">
        <v>75</v>
      </c>
      <c r="C38" s="47">
        <v>13</v>
      </c>
      <c r="D38" s="47">
        <v>8.5</v>
      </c>
      <c r="E38" s="47">
        <v>3.5</v>
      </c>
      <c r="F38" s="136"/>
      <c r="G38" s="136"/>
      <c r="H38" s="60"/>
    </row>
    <row r="39" spans="1:8" ht="15" customHeight="1">
      <c r="A39" s="46" t="s">
        <v>115</v>
      </c>
      <c r="B39" s="47">
        <v>58.5</v>
      </c>
      <c r="C39" s="47">
        <v>22</v>
      </c>
      <c r="D39" s="47">
        <v>12</v>
      </c>
      <c r="E39" s="47">
        <v>7.5</v>
      </c>
      <c r="F39" s="136"/>
      <c r="G39" s="136"/>
      <c r="H39" s="60"/>
    </row>
    <row r="40" spans="1:8" ht="15" customHeight="1">
      <c r="A40" s="46" t="s">
        <v>116</v>
      </c>
      <c r="B40" s="47">
        <v>41.7</v>
      </c>
      <c r="C40" s="47">
        <v>32.8</v>
      </c>
      <c r="D40" s="47">
        <v>17.1</v>
      </c>
      <c r="E40" s="47">
        <v>8.4</v>
      </c>
      <c r="H40" s="60"/>
    </row>
    <row r="41" spans="1:8" ht="15" customHeight="1">
      <c r="A41" s="46" t="s">
        <v>117</v>
      </c>
      <c r="B41" s="47">
        <v>37.5</v>
      </c>
      <c r="C41" s="47">
        <v>40</v>
      </c>
      <c r="D41" s="47">
        <v>10.5</v>
      </c>
      <c r="E41" s="47">
        <v>12</v>
      </c>
      <c r="H41" s="60"/>
    </row>
    <row r="42" spans="1:9" ht="15" customHeight="1">
      <c r="A42" s="85" t="s">
        <v>118</v>
      </c>
      <c r="B42" s="86" t="s">
        <v>111</v>
      </c>
      <c r="C42" s="86" t="s">
        <v>119</v>
      </c>
      <c r="D42" s="86" t="s">
        <v>90</v>
      </c>
      <c r="E42" s="86" t="s">
        <v>91</v>
      </c>
      <c r="F42" s="87" t="s">
        <v>121</v>
      </c>
      <c r="G42" s="87" t="s">
        <v>120</v>
      </c>
      <c r="I42" s="38"/>
    </row>
    <row r="43" spans="1:7" ht="15" customHeight="1">
      <c r="A43" s="233" t="s">
        <v>122</v>
      </c>
      <c r="B43" s="135">
        <v>75</v>
      </c>
      <c r="C43" s="135">
        <v>20</v>
      </c>
      <c r="D43" s="135">
        <v>5</v>
      </c>
      <c r="E43" s="135" t="s">
        <v>68</v>
      </c>
      <c r="F43" s="135" t="s">
        <v>68</v>
      </c>
      <c r="G43" s="135" t="s">
        <v>68</v>
      </c>
    </row>
    <row r="44" spans="1:7" ht="15" customHeight="1">
      <c r="A44" s="234"/>
      <c r="B44" s="47">
        <v>75</v>
      </c>
      <c r="C44" s="47">
        <v>15</v>
      </c>
      <c r="D44" s="47">
        <v>10</v>
      </c>
      <c r="E44" s="47" t="s">
        <v>68</v>
      </c>
      <c r="F44" s="47" t="s">
        <v>68</v>
      </c>
      <c r="G44" s="47" t="s">
        <v>68</v>
      </c>
    </row>
    <row r="45" spans="1:7" ht="15" customHeight="1">
      <c r="A45" s="234"/>
      <c r="B45" s="47">
        <v>75</v>
      </c>
      <c r="C45" s="47">
        <v>10</v>
      </c>
      <c r="D45" s="47">
        <v>15</v>
      </c>
      <c r="E45" s="47" t="s">
        <v>68</v>
      </c>
      <c r="F45" s="47" t="s">
        <v>68</v>
      </c>
      <c r="G45" s="47" t="s">
        <v>68</v>
      </c>
    </row>
    <row r="46" spans="1:7" ht="15" customHeight="1">
      <c r="A46" s="234"/>
      <c r="B46" s="47">
        <v>75</v>
      </c>
      <c r="C46" s="47">
        <v>10</v>
      </c>
      <c r="D46" s="47">
        <v>10.5</v>
      </c>
      <c r="E46" s="47">
        <v>3.5</v>
      </c>
      <c r="F46" s="47">
        <v>0.9</v>
      </c>
      <c r="G46" s="47">
        <v>0.1</v>
      </c>
    </row>
    <row r="47" spans="1:9" ht="15" customHeight="1">
      <c r="A47" s="234"/>
      <c r="B47" s="47">
        <v>75</v>
      </c>
      <c r="C47" s="47">
        <v>5.4</v>
      </c>
      <c r="D47" s="47">
        <v>9.9</v>
      </c>
      <c r="E47" s="47">
        <v>5.1</v>
      </c>
      <c r="F47" s="47">
        <v>1.1</v>
      </c>
      <c r="G47" s="47">
        <v>3.5</v>
      </c>
      <c r="I47" s="136"/>
    </row>
    <row r="48" spans="1:7" ht="15" customHeight="1">
      <c r="A48" s="234"/>
      <c r="B48" s="47">
        <v>75</v>
      </c>
      <c r="C48" s="47">
        <v>15</v>
      </c>
      <c r="D48" s="47" t="s">
        <v>68</v>
      </c>
      <c r="E48" s="47">
        <v>3</v>
      </c>
      <c r="F48" s="47">
        <v>7</v>
      </c>
      <c r="G48" s="47" t="s">
        <v>68</v>
      </c>
    </row>
    <row r="49" spans="1:7" ht="15" customHeight="1">
      <c r="A49" s="234" t="s">
        <v>123</v>
      </c>
      <c r="B49" s="47">
        <v>58.5</v>
      </c>
      <c r="C49" s="47">
        <v>20</v>
      </c>
      <c r="D49" s="47">
        <v>6</v>
      </c>
      <c r="E49" s="47">
        <v>14.5</v>
      </c>
      <c r="F49" s="47" t="s">
        <v>68</v>
      </c>
      <c r="G49" s="47">
        <v>1</v>
      </c>
    </row>
    <row r="50" spans="1:7" ht="15" customHeight="1">
      <c r="A50" s="234"/>
      <c r="B50" s="47">
        <v>58.5</v>
      </c>
      <c r="C50" s="47">
        <v>5</v>
      </c>
      <c r="D50" s="47">
        <v>32.5</v>
      </c>
      <c r="E50" s="47">
        <v>3</v>
      </c>
      <c r="F50" s="47" t="s">
        <v>68</v>
      </c>
      <c r="G50" s="47">
        <v>1</v>
      </c>
    </row>
    <row r="51" spans="1:7" ht="15" customHeight="1">
      <c r="A51" s="46" t="s">
        <v>124</v>
      </c>
      <c r="B51" s="47">
        <v>41.7</v>
      </c>
      <c r="C51" s="47">
        <v>28</v>
      </c>
      <c r="D51" s="47">
        <v>8.4</v>
      </c>
      <c r="E51" s="47">
        <v>20.5</v>
      </c>
      <c r="F51" s="47" t="s">
        <v>68</v>
      </c>
      <c r="G51" s="47">
        <v>1.4</v>
      </c>
    </row>
    <row r="52" spans="1:7" ht="15" customHeight="1">
      <c r="A52" s="46" t="s">
        <v>125</v>
      </c>
      <c r="B52" s="47">
        <v>37.5</v>
      </c>
      <c r="C52" s="47" t="s">
        <v>68</v>
      </c>
      <c r="D52" s="47">
        <v>52</v>
      </c>
      <c r="E52" s="47">
        <v>4.9</v>
      </c>
      <c r="F52" s="47">
        <v>1.4</v>
      </c>
      <c r="G52" s="47">
        <v>4.2</v>
      </c>
    </row>
    <row r="53" ht="15" customHeight="1"/>
    <row r="54" spans="1:7" ht="15" customHeight="1">
      <c r="A54" s="56" t="s">
        <v>146</v>
      </c>
      <c r="B54" s="57" t="s">
        <v>147</v>
      </c>
      <c r="C54" s="57" t="s">
        <v>119</v>
      </c>
      <c r="D54" s="76" t="s">
        <v>111</v>
      </c>
      <c r="E54" s="57" t="s">
        <v>148</v>
      </c>
      <c r="F54" s="57" t="s">
        <v>150</v>
      </c>
      <c r="G54" s="58" t="s">
        <v>149</v>
      </c>
    </row>
    <row r="55" spans="1:7" ht="15" customHeight="1">
      <c r="A55" s="235" t="s">
        <v>151</v>
      </c>
      <c r="B55" s="77">
        <v>95</v>
      </c>
      <c r="C55" s="77"/>
      <c r="D55" s="77"/>
      <c r="E55" s="77">
        <v>5</v>
      </c>
      <c r="F55" s="77"/>
      <c r="G55" s="77"/>
    </row>
    <row r="56" spans="1:7" ht="15" customHeight="1">
      <c r="A56" s="236"/>
      <c r="B56" s="55">
        <v>90</v>
      </c>
      <c r="C56" s="55"/>
      <c r="D56" s="55"/>
      <c r="E56" s="55">
        <v>10</v>
      </c>
      <c r="F56" s="55"/>
      <c r="G56" s="55"/>
    </row>
    <row r="57" spans="1:7" ht="15" customHeight="1">
      <c r="A57" s="233"/>
      <c r="B57" s="55">
        <v>85</v>
      </c>
      <c r="C57" s="55"/>
      <c r="D57" s="55"/>
      <c r="E57" s="55">
        <v>15</v>
      </c>
      <c r="F57" s="55"/>
      <c r="G57" s="55"/>
    </row>
    <row r="58" spans="1:7" ht="15" customHeight="1">
      <c r="A58" s="46" t="s">
        <v>152</v>
      </c>
      <c r="B58" s="55">
        <v>95</v>
      </c>
      <c r="C58" s="55"/>
      <c r="D58" s="55"/>
      <c r="E58" s="55"/>
      <c r="F58" s="55"/>
      <c r="G58" s="55">
        <v>5</v>
      </c>
    </row>
    <row r="59" spans="1:7" ht="15" customHeight="1">
      <c r="A59" s="247" t="s">
        <v>153</v>
      </c>
      <c r="B59" s="55">
        <v>95</v>
      </c>
      <c r="C59" s="55">
        <v>5</v>
      </c>
      <c r="D59" s="55"/>
      <c r="E59" s="55"/>
      <c r="F59" s="55"/>
      <c r="G59" s="55"/>
    </row>
    <row r="60" spans="1:7" ht="15" customHeight="1">
      <c r="A60" s="233"/>
      <c r="B60" s="55">
        <v>90</v>
      </c>
      <c r="C60" s="55">
        <v>10</v>
      </c>
      <c r="D60" s="55"/>
      <c r="E60" s="55"/>
      <c r="F60" s="55"/>
      <c r="G60" s="55"/>
    </row>
    <row r="61" spans="1:7" ht="15" customHeight="1">
      <c r="A61" s="46" t="s">
        <v>154</v>
      </c>
      <c r="B61" s="55">
        <v>90</v>
      </c>
      <c r="C61" s="55"/>
      <c r="D61" s="55">
        <v>10</v>
      </c>
      <c r="E61" s="55"/>
      <c r="F61" s="55"/>
      <c r="G61" s="55"/>
    </row>
    <row r="62" spans="1:7" ht="15" customHeight="1">
      <c r="A62" s="46" t="s">
        <v>155</v>
      </c>
      <c r="B62" s="55">
        <v>95</v>
      </c>
      <c r="C62" s="55"/>
      <c r="D62" s="55"/>
      <c r="E62" s="55"/>
      <c r="F62" s="55">
        <v>5</v>
      </c>
      <c r="G62" s="55"/>
    </row>
    <row r="63" spans="1:6" ht="15">
      <c r="A63" s="237"/>
      <c r="B63" s="237"/>
      <c r="C63" s="237"/>
      <c r="D63" s="237"/>
      <c r="E63" s="237"/>
      <c r="F63" s="238"/>
    </row>
    <row r="64" spans="1:9" s="149" customFormat="1" ht="15">
      <c r="A64" s="144" t="s">
        <v>197</v>
      </c>
      <c r="B64" s="150"/>
      <c r="C64" s="151"/>
      <c r="D64" s="152"/>
      <c r="E64" s="152"/>
      <c r="F64" s="152"/>
      <c r="G64" s="152"/>
      <c r="H64" s="148"/>
      <c r="I64" s="148"/>
    </row>
    <row r="65" ht="12.75"/>
    <row r="66" ht="12.75" hidden="1"/>
    <row r="67" ht="12.75" hidden="1"/>
    <row r="68" ht="12.75" hidden="1"/>
    <row r="69" ht="12.75" hidden="1"/>
  </sheetData>
  <sheetProtection password="D857" sheet="1" objects="1" scenarios="1"/>
  <mergeCells count="17">
    <mergeCell ref="A63:F63"/>
    <mergeCell ref="F1:H1"/>
    <mergeCell ref="A3:E3"/>
    <mergeCell ref="F2:H2"/>
    <mergeCell ref="A1:E2"/>
    <mergeCell ref="A59:A60"/>
    <mergeCell ref="A4:E4"/>
    <mergeCell ref="F4:H4"/>
    <mergeCell ref="F3:H3"/>
    <mergeCell ref="A36:A38"/>
    <mergeCell ref="A43:A48"/>
    <mergeCell ref="A49:A50"/>
    <mergeCell ref="A55:A57"/>
    <mergeCell ref="A17:A20"/>
    <mergeCell ref="A21:A25"/>
    <mergeCell ref="A26:A28"/>
    <mergeCell ref="A29:A34"/>
  </mergeCells>
  <hyperlinks>
    <hyperlink ref="F2:H2" location="'Metal &amp; Alloy Data'!A1" display="8 Metal &amp; Alloy Data"/>
    <hyperlink ref="F3:H3" location="'Conversions &amp; Calculations'!A1" display="8 Conversions &amp; Calculations"/>
    <hyperlink ref="F4:H4" location="'Metal Thickness Chart'!A1" display="8 Metal Thickness Chart"/>
    <hyperlink ref="F1:H1" location="'Metalsmith''s Calculator'!A1" display="8 Back to Calculator"/>
    <hyperlink ref="A64:C64" location="'Metalsmith''s Calculator'!A1" display="8 Back to Calculator"/>
  </hyperlinks>
  <printOptions/>
  <pageMargins left="0.5" right="0.5" top="0.5" bottom="0.5" header="0.5" footer="0.5"/>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H63"/>
  <sheetViews>
    <sheetView workbookViewId="0" topLeftCell="A29">
      <selection activeCell="A63" sqref="A63:B63"/>
    </sheetView>
  </sheetViews>
  <sheetFormatPr defaultColWidth="9.140625" defaultRowHeight="12.75" zeroHeight="1"/>
  <cols>
    <col min="1" max="1" width="31.00390625" style="3" customWidth="1"/>
    <col min="2" max="2" width="10.8515625" style="3" customWidth="1"/>
    <col min="3" max="5" width="10.7109375" style="3" customWidth="1"/>
    <col min="6" max="6" width="18.57421875" style="3" customWidth="1"/>
    <col min="7" max="7" width="9.140625" style="3" customWidth="1"/>
    <col min="8" max="8" width="24.140625" style="3" customWidth="1"/>
    <col min="9" max="16384" width="0" style="3" hidden="1" customWidth="1"/>
  </cols>
  <sheetData>
    <row r="1" spans="1:8" ht="15" customHeight="1">
      <c r="A1" s="258" t="s">
        <v>196</v>
      </c>
      <c r="B1" s="259"/>
      <c r="C1" s="259"/>
      <c r="D1" s="259"/>
      <c r="E1" s="259"/>
      <c r="F1" s="260"/>
      <c r="G1" s="171" t="s">
        <v>197</v>
      </c>
      <c r="H1" s="172"/>
    </row>
    <row r="2" spans="1:8" ht="15" customHeight="1">
      <c r="A2" s="261"/>
      <c r="B2" s="261"/>
      <c r="C2" s="261"/>
      <c r="D2" s="261"/>
      <c r="E2" s="261"/>
      <c r="F2" s="262"/>
      <c r="G2" s="171" t="s">
        <v>190</v>
      </c>
      <c r="H2" s="172"/>
    </row>
    <row r="3" spans="1:8" ht="15" customHeight="1">
      <c r="A3" s="239" t="s">
        <v>198</v>
      </c>
      <c r="B3" s="240"/>
      <c r="C3" s="240"/>
      <c r="D3" s="240"/>
      <c r="E3" s="240"/>
      <c r="F3" s="241"/>
      <c r="G3" s="171" t="s">
        <v>189</v>
      </c>
      <c r="H3" s="254"/>
    </row>
    <row r="4" spans="1:8" ht="16.5" customHeight="1">
      <c r="A4" s="255" t="s">
        <v>135</v>
      </c>
      <c r="B4" s="256"/>
      <c r="C4" s="256"/>
      <c r="D4" s="256"/>
      <c r="E4" s="256"/>
      <c r="F4" s="257"/>
      <c r="G4" s="173" t="s">
        <v>188</v>
      </c>
      <c r="H4" s="174"/>
    </row>
    <row r="5" spans="1:7" ht="15" customHeight="1">
      <c r="A5" s="39"/>
      <c r="B5" s="40"/>
      <c r="C5" s="41"/>
      <c r="D5" s="42"/>
      <c r="E5" s="12"/>
      <c r="F5" s="42"/>
      <c r="G5" s="42"/>
    </row>
    <row r="6" spans="1:7" ht="15" customHeight="1">
      <c r="A6" s="18"/>
      <c r="B6" s="18"/>
      <c r="C6" s="18"/>
      <c r="D6" s="18"/>
      <c r="E6" s="18"/>
      <c r="F6" s="18"/>
      <c r="G6" s="18"/>
    </row>
    <row r="7" spans="1:8" ht="30">
      <c r="A7" s="97" t="s">
        <v>14</v>
      </c>
      <c r="B7" s="98" t="s">
        <v>15</v>
      </c>
      <c r="C7" s="98" t="s">
        <v>16</v>
      </c>
      <c r="D7" s="98" t="s">
        <v>17</v>
      </c>
      <c r="E7" s="98" t="s">
        <v>18</v>
      </c>
      <c r="F7" s="147" t="s">
        <v>19</v>
      </c>
      <c r="G7" s="146"/>
      <c r="H7" s="38"/>
    </row>
    <row r="8" spans="1:8" ht="15">
      <c r="A8" s="46" t="s">
        <v>20</v>
      </c>
      <c r="B8" s="47" t="s">
        <v>21</v>
      </c>
      <c r="C8" s="263" t="s">
        <v>204</v>
      </c>
      <c r="D8" s="264"/>
      <c r="E8" s="91">
        <v>2.7</v>
      </c>
      <c r="F8" s="91">
        <f aca="true" t="shared" si="0" ref="F8:F56">0.52675*E8</f>
        <v>1.4222250000000003</v>
      </c>
      <c r="G8" s="82"/>
      <c r="H8" s="38"/>
    </row>
    <row r="9" spans="1:8" ht="15">
      <c r="A9" s="46" t="s">
        <v>22</v>
      </c>
      <c r="B9" s="47" t="s">
        <v>23</v>
      </c>
      <c r="C9" s="265"/>
      <c r="D9" s="266"/>
      <c r="E9" s="91">
        <v>6.62</v>
      </c>
      <c r="F9" s="91">
        <f t="shared" si="0"/>
        <v>3.4870850000000004</v>
      </c>
      <c r="G9" s="82"/>
      <c r="H9" s="38"/>
    </row>
    <row r="10" spans="1:8" ht="15">
      <c r="A10" s="46" t="s">
        <v>24</v>
      </c>
      <c r="B10" s="47" t="s">
        <v>25</v>
      </c>
      <c r="C10" s="265"/>
      <c r="D10" s="266"/>
      <c r="E10" s="91">
        <v>1.82</v>
      </c>
      <c r="F10" s="91">
        <f t="shared" si="0"/>
        <v>0.9586850000000001</v>
      </c>
      <c r="G10" s="82"/>
      <c r="H10" s="38"/>
    </row>
    <row r="11" spans="1:8" ht="15">
      <c r="A11" s="46" t="s">
        <v>26</v>
      </c>
      <c r="B11" s="47" t="s">
        <v>27</v>
      </c>
      <c r="C11" s="265"/>
      <c r="D11" s="266"/>
      <c r="E11" s="91">
        <v>9.8</v>
      </c>
      <c r="F11" s="91">
        <f t="shared" si="0"/>
        <v>5.1621500000000005</v>
      </c>
      <c r="G11" s="82"/>
      <c r="H11" s="38"/>
    </row>
    <row r="12" spans="1:8" ht="15">
      <c r="A12" s="46" t="s">
        <v>28</v>
      </c>
      <c r="B12" s="47" t="s">
        <v>29</v>
      </c>
      <c r="C12" s="265"/>
      <c r="D12" s="266"/>
      <c r="E12" s="91">
        <v>8.65</v>
      </c>
      <c r="F12" s="91">
        <f t="shared" si="0"/>
        <v>4.5563875000000005</v>
      </c>
      <c r="G12" s="82"/>
      <c r="H12" s="38"/>
    </row>
    <row r="13" spans="1:8" ht="15">
      <c r="A13" s="46" t="s">
        <v>136</v>
      </c>
      <c r="B13" s="47" t="s">
        <v>137</v>
      </c>
      <c r="C13" s="265"/>
      <c r="D13" s="266"/>
      <c r="E13" s="91">
        <v>2.22</v>
      </c>
      <c r="F13" s="91">
        <f t="shared" si="0"/>
        <v>1.1693850000000001</v>
      </c>
      <c r="G13" s="82"/>
      <c r="H13" s="38"/>
    </row>
    <row r="14" spans="1:8" ht="15">
      <c r="A14" s="46" t="s">
        <v>30</v>
      </c>
      <c r="B14" s="47" t="s">
        <v>31</v>
      </c>
      <c r="C14" s="265"/>
      <c r="D14" s="266"/>
      <c r="E14" s="91">
        <v>7.19</v>
      </c>
      <c r="F14" s="91">
        <f t="shared" si="0"/>
        <v>3.7873325000000007</v>
      </c>
      <c r="G14" s="82"/>
      <c r="H14" s="38"/>
    </row>
    <row r="15" spans="1:8" ht="15">
      <c r="A15" s="46" t="s">
        <v>32</v>
      </c>
      <c r="B15" s="47" t="s">
        <v>33</v>
      </c>
      <c r="C15" s="265"/>
      <c r="D15" s="266"/>
      <c r="E15" s="91">
        <v>8.9</v>
      </c>
      <c r="F15" s="91">
        <f t="shared" si="0"/>
        <v>4.688075</v>
      </c>
      <c r="G15" s="82"/>
      <c r="H15" s="38"/>
    </row>
    <row r="16" spans="1:8" ht="15">
      <c r="A16" s="46" t="s">
        <v>34</v>
      </c>
      <c r="B16" s="47" t="s">
        <v>35</v>
      </c>
      <c r="C16" s="265"/>
      <c r="D16" s="266"/>
      <c r="E16" s="91">
        <v>8.96</v>
      </c>
      <c r="F16" s="91">
        <f t="shared" si="0"/>
        <v>4.719680000000001</v>
      </c>
      <c r="G16" s="82"/>
      <c r="H16" s="38"/>
    </row>
    <row r="17" spans="1:8" ht="15">
      <c r="A17" s="46" t="s">
        <v>140</v>
      </c>
      <c r="B17" s="47" t="s">
        <v>141</v>
      </c>
      <c r="C17" s="265"/>
      <c r="D17" s="266"/>
      <c r="E17" s="91">
        <v>5.323</v>
      </c>
      <c r="F17" s="91">
        <f t="shared" si="0"/>
        <v>2.8038902500000007</v>
      </c>
      <c r="G17" s="82"/>
      <c r="H17" s="38"/>
    </row>
    <row r="18" spans="1:8" ht="15">
      <c r="A18" s="46" t="s">
        <v>69</v>
      </c>
      <c r="B18" s="47" t="s">
        <v>36</v>
      </c>
      <c r="C18" s="265"/>
      <c r="D18" s="266"/>
      <c r="E18" s="91">
        <v>19.32</v>
      </c>
      <c r="F18" s="91">
        <f t="shared" si="0"/>
        <v>10.176810000000001</v>
      </c>
      <c r="G18" s="82"/>
      <c r="H18" s="38"/>
    </row>
    <row r="19" spans="1:8" ht="15">
      <c r="A19" s="51" t="s">
        <v>70</v>
      </c>
      <c r="B19" s="52"/>
      <c r="C19" s="265"/>
      <c r="D19" s="266"/>
      <c r="E19" s="92">
        <v>15.9</v>
      </c>
      <c r="F19" s="91">
        <f t="shared" si="0"/>
        <v>8.375325</v>
      </c>
      <c r="G19" s="82"/>
      <c r="H19" s="38"/>
    </row>
    <row r="20" spans="1:8" ht="15">
      <c r="A20" s="51" t="s">
        <v>71</v>
      </c>
      <c r="B20" s="52"/>
      <c r="C20" s="265"/>
      <c r="D20" s="266"/>
      <c r="E20" s="92">
        <v>15.58</v>
      </c>
      <c r="F20" s="91">
        <f t="shared" si="0"/>
        <v>8.206765</v>
      </c>
      <c r="G20" s="82"/>
      <c r="H20" s="38"/>
    </row>
    <row r="21" spans="1:8" ht="15">
      <c r="A21" s="51" t="s">
        <v>72</v>
      </c>
      <c r="B21" s="52"/>
      <c r="C21" s="265"/>
      <c r="D21" s="266"/>
      <c r="E21" s="92">
        <v>14.64</v>
      </c>
      <c r="F21" s="91">
        <f t="shared" si="0"/>
        <v>7.711620000000001</v>
      </c>
      <c r="G21" s="82"/>
      <c r="H21" s="38"/>
    </row>
    <row r="22" spans="1:8" ht="15">
      <c r="A22" s="51" t="s">
        <v>73</v>
      </c>
      <c r="B22" s="52"/>
      <c r="C22" s="265"/>
      <c r="D22" s="266"/>
      <c r="E22" s="92">
        <v>15.18</v>
      </c>
      <c r="F22" s="91">
        <f t="shared" si="0"/>
        <v>7.996065000000001</v>
      </c>
      <c r="G22" s="82"/>
      <c r="H22" s="38"/>
    </row>
    <row r="23" spans="1:8" ht="15">
      <c r="A23" s="51" t="s">
        <v>74</v>
      </c>
      <c r="B23" s="52"/>
      <c r="C23" s="265"/>
      <c r="D23" s="266"/>
      <c r="E23" s="92">
        <v>14.2</v>
      </c>
      <c r="F23" s="91">
        <f t="shared" si="0"/>
        <v>7.479850000000001</v>
      </c>
      <c r="G23" s="82"/>
      <c r="H23" s="38"/>
    </row>
    <row r="24" spans="1:8" ht="15">
      <c r="A24" s="51" t="s">
        <v>75</v>
      </c>
      <c r="B24" s="52"/>
      <c r="C24" s="265"/>
      <c r="D24" s="266"/>
      <c r="E24" s="92">
        <v>13.07</v>
      </c>
      <c r="F24" s="91">
        <f t="shared" si="0"/>
        <v>6.884622500000001</v>
      </c>
      <c r="G24" s="82"/>
      <c r="H24" s="38"/>
    </row>
    <row r="25" spans="1:8" ht="15">
      <c r="A25" s="51" t="s">
        <v>76</v>
      </c>
      <c r="B25" s="52"/>
      <c r="C25" s="265"/>
      <c r="D25" s="266"/>
      <c r="E25" s="92">
        <v>12.61</v>
      </c>
      <c r="F25" s="91">
        <f t="shared" si="0"/>
        <v>6.642317500000001</v>
      </c>
      <c r="G25" s="82"/>
      <c r="H25" s="38"/>
    </row>
    <row r="26" spans="1:8" ht="15">
      <c r="A26" s="51" t="s">
        <v>77</v>
      </c>
      <c r="B26" s="52"/>
      <c r="C26" s="265"/>
      <c r="D26" s="266"/>
      <c r="E26" s="92">
        <v>13.26</v>
      </c>
      <c r="F26" s="91">
        <f t="shared" si="0"/>
        <v>6.984705000000001</v>
      </c>
      <c r="G26" s="82"/>
      <c r="H26" s="38"/>
    </row>
    <row r="27" spans="1:8" ht="15">
      <c r="A27" s="51" t="s">
        <v>78</v>
      </c>
      <c r="B27" s="52"/>
      <c r="C27" s="265"/>
      <c r="D27" s="266"/>
      <c r="E27" s="92">
        <v>11.03</v>
      </c>
      <c r="F27" s="91">
        <f t="shared" si="0"/>
        <v>5.8100525</v>
      </c>
      <c r="G27" s="82"/>
      <c r="H27" s="38"/>
    </row>
    <row r="28" spans="1:8" ht="15">
      <c r="A28" s="51" t="s">
        <v>79</v>
      </c>
      <c r="B28" s="52"/>
      <c r="C28" s="265"/>
      <c r="D28" s="266"/>
      <c r="E28" s="92">
        <v>11.57</v>
      </c>
      <c r="F28" s="91">
        <f t="shared" si="0"/>
        <v>6.094497500000001</v>
      </c>
      <c r="G28" s="82"/>
      <c r="H28" s="38"/>
    </row>
    <row r="29" spans="1:8" ht="15">
      <c r="A29" s="51" t="s">
        <v>80</v>
      </c>
      <c r="B29" s="52"/>
      <c r="C29" s="265"/>
      <c r="D29" s="266"/>
      <c r="E29" s="92">
        <v>11.07</v>
      </c>
      <c r="F29" s="91">
        <f t="shared" si="0"/>
        <v>5.831122500000001</v>
      </c>
      <c r="G29" s="82"/>
      <c r="H29" s="38"/>
    </row>
    <row r="30" spans="1:8" ht="15">
      <c r="A30" s="51" t="s">
        <v>81</v>
      </c>
      <c r="B30" s="52"/>
      <c r="C30" s="265"/>
      <c r="D30" s="266"/>
      <c r="E30" s="92">
        <v>11.59</v>
      </c>
      <c r="F30" s="91">
        <f t="shared" si="0"/>
        <v>6.1050325</v>
      </c>
      <c r="G30" s="82"/>
      <c r="H30" s="38"/>
    </row>
    <row r="31" spans="1:8" ht="15">
      <c r="A31" s="51" t="s">
        <v>142</v>
      </c>
      <c r="B31" s="99" t="s">
        <v>143</v>
      </c>
      <c r="C31" s="265"/>
      <c r="D31" s="266"/>
      <c r="E31" s="92">
        <v>7.31</v>
      </c>
      <c r="F31" s="91">
        <f t="shared" si="0"/>
        <v>3.8505425</v>
      </c>
      <c r="G31" s="82"/>
      <c r="H31" s="38"/>
    </row>
    <row r="32" spans="1:8" ht="15">
      <c r="A32" s="46" t="s">
        <v>37</v>
      </c>
      <c r="B32" s="47" t="s">
        <v>38</v>
      </c>
      <c r="C32" s="265"/>
      <c r="D32" s="266"/>
      <c r="E32" s="91">
        <v>22.5</v>
      </c>
      <c r="F32" s="91">
        <f t="shared" si="0"/>
        <v>11.851875000000001</v>
      </c>
      <c r="G32" s="82"/>
      <c r="H32" s="38"/>
    </row>
    <row r="33" spans="1:8" ht="15">
      <c r="A33" s="46" t="s">
        <v>39</v>
      </c>
      <c r="B33" s="47" t="s">
        <v>40</v>
      </c>
      <c r="C33" s="265"/>
      <c r="D33" s="266"/>
      <c r="E33" s="91">
        <v>7.87</v>
      </c>
      <c r="F33" s="91">
        <f t="shared" si="0"/>
        <v>4.1455225</v>
      </c>
      <c r="G33" s="82"/>
      <c r="H33" s="38"/>
    </row>
    <row r="34" spans="1:8" ht="15">
      <c r="A34" s="46" t="s">
        <v>41</v>
      </c>
      <c r="B34" s="47" t="s">
        <v>42</v>
      </c>
      <c r="C34" s="265"/>
      <c r="D34" s="266"/>
      <c r="E34" s="91">
        <v>11.34</v>
      </c>
      <c r="F34" s="91">
        <f t="shared" si="0"/>
        <v>5.973345</v>
      </c>
      <c r="G34" s="82"/>
      <c r="H34" s="38"/>
    </row>
    <row r="35" spans="1:8" ht="15">
      <c r="A35" s="46" t="s">
        <v>43</v>
      </c>
      <c r="B35" s="47" t="s">
        <v>44</v>
      </c>
      <c r="C35" s="265"/>
      <c r="D35" s="266"/>
      <c r="E35" s="91">
        <v>1.74</v>
      </c>
      <c r="F35" s="91">
        <f t="shared" si="0"/>
        <v>0.916545</v>
      </c>
      <c r="G35" s="82"/>
      <c r="H35" s="38"/>
    </row>
    <row r="36" spans="1:8" ht="15">
      <c r="A36" s="46" t="s">
        <v>45</v>
      </c>
      <c r="B36" s="47" t="s">
        <v>46</v>
      </c>
      <c r="C36" s="265"/>
      <c r="D36" s="266"/>
      <c r="E36" s="91">
        <v>7.43</v>
      </c>
      <c r="F36" s="91">
        <f t="shared" si="0"/>
        <v>3.9137525</v>
      </c>
      <c r="G36" s="82"/>
      <c r="H36" s="38"/>
    </row>
    <row r="37" spans="1:8" ht="15">
      <c r="A37" s="46" t="s">
        <v>47</v>
      </c>
      <c r="B37" s="47" t="s">
        <v>48</v>
      </c>
      <c r="C37" s="265"/>
      <c r="D37" s="266"/>
      <c r="E37" s="91">
        <v>10.2</v>
      </c>
      <c r="F37" s="91">
        <f t="shared" si="0"/>
        <v>5.372850000000001</v>
      </c>
      <c r="G37" s="82"/>
      <c r="H37" s="38"/>
    </row>
    <row r="38" spans="1:8" ht="15">
      <c r="A38" s="46" t="s">
        <v>49</v>
      </c>
      <c r="B38" s="47" t="s">
        <v>50</v>
      </c>
      <c r="C38" s="265"/>
      <c r="D38" s="266"/>
      <c r="E38" s="91">
        <v>8.9</v>
      </c>
      <c r="F38" s="91">
        <f t="shared" si="0"/>
        <v>4.688075</v>
      </c>
      <c r="G38" s="82"/>
      <c r="H38" s="38"/>
    </row>
    <row r="39" spans="1:8" ht="15">
      <c r="A39" s="46" t="s">
        <v>51</v>
      </c>
      <c r="B39" s="47" t="s">
        <v>52</v>
      </c>
      <c r="C39" s="265"/>
      <c r="D39" s="266"/>
      <c r="E39" s="91">
        <v>22.5</v>
      </c>
      <c r="F39" s="91">
        <f t="shared" si="0"/>
        <v>11.851875000000001</v>
      </c>
      <c r="G39" s="82"/>
      <c r="H39" s="38"/>
    </row>
    <row r="40" spans="1:8" ht="15">
      <c r="A40" s="46" t="s">
        <v>53</v>
      </c>
      <c r="B40" s="47" t="s">
        <v>54</v>
      </c>
      <c r="C40" s="265"/>
      <c r="D40" s="266"/>
      <c r="E40" s="91">
        <v>12</v>
      </c>
      <c r="F40" s="91">
        <f t="shared" si="0"/>
        <v>6.321000000000001</v>
      </c>
      <c r="G40" s="82"/>
      <c r="H40" s="38"/>
    </row>
    <row r="41" spans="1:8" ht="15">
      <c r="A41" s="46" t="s">
        <v>138</v>
      </c>
      <c r="B41" s="47" t="s">
        <v>139</v>
      </c>
      <c r="C41" s="265"/>
      <c r="D41" s="266"/>
      <c r="E41" s="91">
        <v>1.82</v>
      </c>
      <c r="F41" s="91">
        <f t="shared" si="0"/>
        <v>0.9586850000000001</v>
      </c>
      <c r="G41" s="82"/>
      <c r="H41" s="38"/>
    </row>
    <row r="42" spans="1:8" ht="15">
      <c r="A42" s="46" t="s">
        <v>82</v>
      </c>
      <c r="B42" s="47" t="s">
        <v>55</v>
      </c>
      <c r="C42" s="265"/>
      <c r="D42" s="266"/>
      <c r="E42" s="91">
        <v>21.45</v>
      </c>
      <c r="F42" s="91">
        <f t="shared" si="0"/>
        <v>11.298787500000001</v>
      </c>
      <c r="G42" s="82"/>
      <c r="H42" s="38"/>
    </row>
    <row r="43" spans="1:8" ht="15">
      <c r="A43" s="46" t="s">
        <v>159</v>
      </c>
      <c r="B43" s="47"/>
      <c r="C43" s="265"/>
      <c r="D43" s="266"/>
      <c r="E43" s="91">
        <v>21.3</v>
      </c>
      <c r="F43" s="91">
        <f t="shared" si="0"/>
        <v>11.219775000000002</v>
      </c>
      <c r="G43" s="82"/>
      <c r="H43" s="38"/>
    </row>
    <row r="44" spans="1:8" ht="15">
      <c r="A44" s="46" t="s">
        <v>158</v>
      </c>
      <c r="B44" s="47"/>
      <c r="C44" s="265"/>
      <c r="D44" s="266"/>
      <c r="E44" s="91">
        <v>19.8</v>
      </c>
      <c r="F44" s="91">
        <f t="shared" si="0"/>
        <v>10.42965</v>
      </c>
      <c r="G44" s="82"/>
      <c r="H44" s="38"/>
    </row>
    <row r="45" spans="1:8" ht="15">
      <c r="A45" s="46" t="s">
        <v>157</v>
      </c>
      <c r="B45" s="47"/>
      <c r="C45" s="265"/>
      <c r="D45" s="266"/>
      <c r="E45" s="91">
        <v>20.6</v>
      </c>
      <c r="F45" s="91">
        <f t="shared" si="0"/>
        <v>10.851050000000003</v>
      </c>
      <c r="G45" s="82"/>
      <c r="H45" s="38"/>
    </row>
    <row r="46" spans="1:8" ht="15">
      <c r="A46" s="46" t="s">
        <v>83</v>
      </c>
      <c r="B46" s="47"/>
      <c r="C46" s="265"/>
      <c r="D46" s="266"/>
      <c r="E46" s="91">
        <v>21.59</v>
      </c>
      <c r="F46" s="91">
        <f t="shared" si="0"/>
        <v>11.3725325</v>
      </c>
      <c r="G46" s="82"/>
      <c r="H46" s="38"/>
    </row>
    <row r="47" spans="1:8" ht="15">
      <c r="A47" s="46" t="s">
        <v>84</v>
      </c>
      <c r="B47" s="47"/>
      <c r="C47" s="265"/>
      <c r="D47" s="266"/>
      <c r="E47" s="91">
        <v>21.54</v>
      </c>
      <c r="F47" s="91">
        <f t="shared" si="0"/>
        <v>11.346195</v>
      </c>
      <c r="G47" s="82"/>
      <c r="H47" s="38"/>
    </row>
    <row r="48" spans="1:8" ht="15">
      <c r="A48" s="46" t="s">
        <v>85</v>
      </c>
      <c r="B48" s="47"/>
      <c r="C48" s="265"/>
      <c r="D48" s="266"/>
      <c r="E48" s="91">
        <v>21.5</v>
      </c>
      <c r="F48" s="91">
        <f t="shared" si="0"/>
        <v>11.325125000000002</v>
      </c>
      <c r="G48" s="82"/>
      <c r="H48" s="38"/>
    </row>
    <row r="49" spans="1:8" ht="15">
      <c r="A49" s="46" t="s">
        <v>156</v>
      </c>
      <c r="B49" s="47"/>
      <c r="C49" s="265"/>
      <c r="D49" s="266"/>
      <c r="E49" s="91">
        <v>20.8</v>
      </c>
      <c r="F49" s="91">
        <f t="shared" si="0"/>
        <v>10.956400000000002</v>
      </c>
      <c r="G49" s="82"/>
      <c r="H49" s="38"/>
    </row>
    <row r="50" spans="1:8" ht="15">
      <c r="A50" s="46" t="s">
        <v>160</v>
      </c>
      <c r="B50" s="47"/>
      <c r="C50" s="265"/>
      <c r="D50" s="266"/>
      <c r="E50" s="91">
        <v>20.7</v>
      </c>
      <c r="F50" s="91">
        <f t="shared" si="0"/>
        <v>10.903725000000001</v>
      </c>
      <c r="G50" s="82"/>
      <c r="H50" s="38"/>
    </row>
    <row r="51" spans="1:8" ht="15">
      <c r="A51" s="46" t="s">
        <v>56</v>
      </c>
      <c r="B51" s="47" t="s">
        <v>57</v>
      </c>
      <c r="C51" s="265"/>
      <c r="D51" s="266"/>
      <c r="E51" s="91">
        <v>12.44</v>
      </c>
      <c r="F51" s="91">
        <f t="shared" si="0"/>
        <v>6.552770000000001</v>
      </c>
      <c r="G51" s="82"/>
      <c r="H51" s="38"/>
    </row>
    <row r="52" spans="1:8" ht="15">
      <c r="A52" s="46" t="s">
        <v>58</v>
      </c>
      <c r="B52" s="47" t="s">
        <v>59</v>
      </c>
      <c r="C52" s="265"/>
      <c r="D52" s="266"/>
      <c r="E52" s="91">
        <v>12.2</v>
      </c>
      <c r="F52" s="91">
        <f t="shared" si="0"/>
        <v>6.42635</v>
      </c>
      <c r="G52" s="82"/>
      <c r="H52" s="38"/>
    </row>
    <row r="53" spans="1:8" ht="15">
      <c r="A53" s="46" t="s">
        <v>60</v>
      </c>
      <c r="B53" s="47" t="s">
        <v>61</v>
      </c>
      <c r="C53" s="265"/>
      <c r="D53" s="266"/>
      <c r="E53" s="91">
        <v>2.33</v>
      </c>
      <c r="F53" s="91">
        <f t="shared" si="0"/>
        <v>1.2273275000000001</v>
      </c>
      <c r="G53" s="82"/>
      <c r="H53" s="38"/>
    </row>
    <row r="54" spans="1:8" ht="15">
      <c r="A54" s="46" t="s">
        <v>86</v>
      </c>
      <c r="B54" s="47" t="s">
        <v>62</v>
      </c>
      <c r="C54" s="265"/>
      <c r="D54" s="266"/>
      <c r="E54" s="91">
        <v>10.49</v>
      </c>
      <c r="F54" s="91">
        <f t="shared" si="0"/>
        <v>5.5256075000000004</v>
      </c>
      <c r="G54" s="82"/>
      <c r="H54" s="38"/>
    </row>
    <row r="55" spans="1:8" ht="15.75">
      <c r="A55" s="46" t="s">
        <v>199</v>
      </c>
      <c r="B55" s="47"/>
      <c r="C55" s="265"/>
      <c r="D55" s="266"/>
      <c r="E55" s="91">
        <v>10.35</v>
      </c>
      <c r="F55" s="91">
        <f t="shared" si="0"/>
        <v>5.451862500000001</v>
      </c>
      <c r="G55" s="82"/>
      <c r="H55" s="38"/>
    </row>
    <row r="56" spans="1:8" ht="15.75">
      <c r="A56" s="46" t="s">
        <v>200</v>
      </c>
      <c r="B56" s="47"/>
      <c r="C56" s="265"/>
      <c r="D56" s="266"/>
      <c r="E56" s="91">
        <v>10.29</v>
      </c>
      <c r="F56" s="91">
        <f t="shared" si="0"/>
        <v>5.4202575</v>
      </c>
      <c r="G56" s="82"/>
      <c r="H56" s="38"/>
    </row>
    <row r="57" spans="1:8" ht="15">
      <c r="A57" s="46" t="s">
        <v>163</v>
      </c>
      <c r="B57" s="47"/>
      <c r="C57" s="265"/>
      <c r="D57" s="266"/>
      <c r="E57" s="91">
        <v>10.36</v>
      </c>
      <c r="F57" s="91">
        <f>0.52675*E57</f>
        <v>5.45713</v>
      </c>
      <c r="G57" s="82"/>
      <c r="H57" s="38"/>
    </row>
    <row r="58" spans="1:8" ht="15">
      <c r="A58" s="46" t="s">
        <v>164</v>
      </c>
      <c r="B58" s="47"/>
      <c r="C58" s="265"/>
      <c r="D58" s="266"/>
      <c r="E58" s="91">
        <v>10.31</v>
      </c>
      <c r="F58" s="91">
        <f>0.52675*E58</f>
        <v>5.430792500000001</v>
      </c>
      <c r="G58" s="82"/>
      <c r="H58" s="38"/>
    </row>
    <row r="59" spans="1:8" ht="15">
      <c r="A59" s="46" t="s">
        <v>63</v>
      </c>
      <c r="B59" s="47" t="s">
        <v>64</v>
      </c>
      <c r="C59" s="265"/>
      <c r="D59" s="266"/>
      <c r="E59" s="91">
        <v>7.3</v>
      </c>
      <c r="F59" s="91">
        <f>0.52675*E59</f>
        <v>3.8452750000000004</v>
      </c>
      <c r="G59" s="82"/>
      <c r="H59" s="38"/>
    </row>
    <row r="60" spans="1:8" ht="15">
      <c r="A60" s="46" t="s">
        <v>144</v>
      </c>
      <c r="B60" s="47" t="s">
        <v>145</v>
      </c>
      <c r="C60" s="265"/>
      <c r="D60" s="266"/>
      <c r="E60" s="91">
        <v>4.51</v>
      </c>
      <c r="F60" s="91">
        <f>0.52675*E60</f>
        <v>2.3756425</v>
      </c>
      <c r="G60" s="82"/>
      <c r="H60" s="38"/>
    </row>
    <row r="61" spans="1:7" ht="15">
      <c r="A61" s="43" t="s">
        <v>87</v>
      </c>
      <c r="B61" s="53" t="s">
        <v>88</v>
      </c>
      <c r="C61" s="267"/>
      <c r="D61" s="268"/>
      <c r="E61" s="92">
        <v>7.13</v>
      </c>
      <c r="F61" s="91">
        <f>0.52675*E61</f>
        <v>3.7557275000000003</v>
      </c>
      <c r="G61" s="35"/>
    </row>
    <row r="62" spans="1:6" ht="12.75" customHeight="1">
      <c r="A62" s="237"/>
      <c r="B62" s="237"/>
      <c r="C62" s="237"/>
      <c r="D62" s="237"/>
      <c r="E62" s="237"/>
      <c r="F62" s="238"/>
    </row>
    <row r="63" spans="1:2" ht="12.75">
      <c r="A63" s="171" t="s">
        <v>197</v>
      </c>
      <c r="B63" s="172"/>
    </row>
    <row r="64" ht="12.75"/>
    <row r="65" ht="12.75" hidden="1"/>
    <row r="66" ht="12.75" hidden="1"/>
  </sheetData>
  <sheetProtection password="D857" sheet="1" objects="1" scenarios="1"/>
  <mergeCells count="10">
    <mergeCell ref="A63:B63"/>
    <mergeCell ref="G1:H1"/>
    <mergeCell ref="G2:H2"/>
    <mergeCell ref="G3:H3"/>
    <mergeCell ref="A4:F4"/>
    <mergeCell ref="A3:F3"/>
    <mergeCell ref="A1:F2"/>
    <mergeCell ref="G4:H4"/>
    <mergeCell ref="A62:F62"/>
    <mergeCell ref="C8:D61"/>
  </mergeCells>
  <hyperlinks>
    <hyperlink ref="G3:H3" location="'Conversions &amp; Calculations'!A1" display="8 Conversions &amp; Calculations"/>
    <hyperlink ref="G2:H2" location="'Metal Thickness Chart'!A1" display="8 Metal Thickness Chart"/>
    <hyperlink ref="G4" r:id="rId1" display="8 Metal &amp; Alloy Melting Temperatures"/>
    <hyperlink ref="G4:H4" location="'Typical Alloys'!A1" display="8 Metal &amp; Alloy Data"/>
    <hyperlink ref="A63:B63" location="'Metalsmith''s Calculator'!A1" display="8 Back to Calculator"/>
    <hyperlink ref="G1:H1" location="'Metalsmith''s Calculator'!A1" display="8 Back to Calculator"/>
  </hyperlinks>
  <printOptions/>
  <pageMargins left="0.5" right="0.5" top="0.5" bottom="0.3" header="0" footer="0"/>
  <pageSetup horizontalDpi="600" verticalDpi="600" orientation="portrait" scale="7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Metallographic Laboratory</dc:creator>
  <cp:keywords/>
  <dc:description/>
  <cp:lastModifiedBy>Jeff Herman</cp:lastModifiedBy>
  <cp:lastPrinted>2008-05-30T23:00:04Z</cp:lastPrinted>
  <dcterms:created xsi:type="dcterms:W3CDTF">1998-01-15T22:31:00Z</dcterms:created>
  <dcterms:modified xsi:type="dcterms:W3CDTF">2008-06-25T19:18:45Z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-241038956</vt:i4>
  </property>
  <property fmtid="{D5CDD505-2E9C-101B-9397-08002B2CF9AE}" pid="3" name="_NewReviewCycle">
    <vt:lpwstr/>
  </property>
  <property fmtid="{D5CDD505-2E9C-101B-9397-08002B2CF9AE}" pid="4" name="_EmailSubject">
    <vt:lpwstr>Problem With Calculator (4/28/2008)</vt:lpwstr>
  </property>
  <property fmtid="{D5CDD505-2E9C-101B-9397-08002B2CF9AE}" pid="5" name="_AuthorEmail">
    <vt:lpwstr>jeffherman@silversmithing.com</vt:lpwstr>
  </property>
  <property fmtid="{D5CDD505-2E9C-101B-9397-08002B2CF9AE}" pid="6" name="_AuthorEmailDisplayName">
    <vt:lpwstr>Jeff Herman</vt:lpwstr>
  </property>
  <property fmtid="{D5CDD505-2E9C-101B-9397-08002B2CF9AE}" pid="7" name="_PreviousAdHocReviewCycleID">
    <vt:i4>-540419850</vt:i4>
  </property>
  <property fmtid="{D5CDD505-2E9C-101B-9397-08002B2CF9AE}" pid="8" name="_ReviewingToolsShownOnce">
    <vt:lpwstr/>
  </property>
</Properties>
</file>